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Бюджет 5\УТОЧНЕНИЕ БЮДЖЕТА\Уточнение бюджета 2024 год\5 поправка\"/>
    </mc:Choice>
  </mc:AlternateContent>
  <bookViews>
    <workbookView xWindow="0" yWindow="0" windowWidth="28800" windowHeight="12135"/>
  </bookViews>
  <sheets>
    <sheet name="Ожидаемое" sheetId="1" r:id="rId1"/>
    <sheet name="Уточнение" sheetId="3" r:id="rId2"/>
  </sheets>
  <externalReferences>
    <externalReference r:id="rId3"/>
  </externalReferences>
  <definedNames>
    <definedName name="_xlnm._FilterDatabase" localSheetId="0" hidden="1">Ожидаемое!$A$3:$AI$164</definedName>
    <definedName name="_xlnm._FilterDatabase" localSheetId="1" hidden="1">Уточнение!$A$3:$AI$164</definedName>
    <definedName name="Z_2DB83B39_A831_4212_BEA7_73F516BD3A9F_.wvu.FilterData" localSheetId="0" hidden="1">Ожидаемое!$A$3:$AY$164</definedName>
    <definedName name="Z_2DB83B39_A831_4212_BEA7_73F516BD3A9F_.wvu.FilterData" localSheetId="1" hidden="1">Уточнение!$A$3:$AY$164</definedName>
    <definedName name="Z_2DB83B39_A831_4212_BEA7_73F516BD3A9F_.wvu.Rows" localSheetId="0" hidden="1">Ожидаемое!#REF!</definedName>
    <definedName name="Z_2DB83B39_A831_4212_BEA7_73F516BD3A9F_.wvu.Rows" localSheetId="1" hidden="1">Уточнение!#REF!</definedName>
    <definedName name="Z_8BF64052_1B6F_4592_91F3_92288AEABC95_.wvu.FilterData" localSheetId="0" hidden="1">Ожидаемое!$A$3:$AY$164</definedName>
    <definedName name="Z_8BF64052_1B6F_4592_91F3_92288AEABC95_.wvu.FilterData" localSheetId="1" hidden="1">Уточнение!$A$3:$AY$164</definedName>
    <definedName name="Z_8F53D04B_24B4_43FD_A4E6_52223FE1062C_.wvu.FilterData" localSheetId="0" hidden="1">Ожидаемое!$A$3:$AY$164</definedName>
    <definedName name="Z_8F53D04B_24B4_43FD_A4E6_52223FE1062C_.wvu.FilterData" localSheetId="1" hidden="1">Уточнение!$A$3:$AY$164</definedName>
    <definedName name="Z_8F53D04B_24B4_43FD_A4E6_52223FE1062C_.wvu.Rows" localSheetId="0" hidden="1">Ожидаемое!#REF!</definedName>
    <definedName name="Z_8F53D04B_24B4_43FD_A4E6_52223FE1062C_.wvu.Rows" localSheetId="1" hidden="1">Уточнение!#REF!</definedName>
    <definedName name="Z_9E51A5E1_C5B3_4EA4_B1AF_98AFFD6EC5D1_.wvu.FilterData" localSheetId="0" hidden="1">Ожидаемое!$A$3:$AY$164</definedName>
    <definedName name="Z_9E51A5E1_C5B3_4EA4_B1AF_98AFFD6EC5D1_.wvu.FilterData" localSheetId="1" hidden="1">Уточнение!$A$3:$AY$164</definedName>
    <definedName name="Z_9E51A5E1_C5B3_4EA4_B1AF_98AFFD6EC5D1_.wvu.Rows" localSheetId="0" hidden="1">Ожидаемое!#REF!</definedName>
    <definedName name="Z_9E51A5E1_C5B3_4EA4_B1AF_98AFFD6EC5D1_.wvu.Rows" localSheetId="1" hidden="1">Уточнение!#REF!</definedName>
    <definedName name="_xlnm.Print_Titles" localSheetId="0">Ожидаемое!$3:$3</definedName>
    <definedName name="_xlnm.Print_Area" localSheetId="0">Ожидаемое!$A$1:$AI$164</definedName>
    <definedName name="_xlnm.Print_Area" localSheetId="1">Уточнение!$A$1:$L$164</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7" i="3" l="1"/>
  <c r="J77" i="3"/>
  <c r="N77" i="3"/>
  <c r="O77" i="3"/>
  <c r="P77" i="3"/>
  <c r="Q77" i="3"/>
  <c r="R77" i="3"/>
  <c r="S77" i="3"/>
  <c r="T77" i="3"/>
  <c r="U77" i="3"/>
  <c r="V77" i="3"/>
  <c r="W77" i="3"/>
  <c r="X77" i="3"/>
  <c r="Y77" i="3"/>
  <c r="Z77" i="3"/>
  <c r="AA77" i="3"/>
  <c r="AB77" i="3"/>
  <c r="AC77" i="3"/>
  <c r="AD77" i="3"/>
  <c r="AE77" i="3"/>
  <c r="AF77" i="3"/>
  <c r="AG77" i="3"/>
  <c r="AH77" i="3"/>
  <c r="AI77" i="3"/>
  <c r="G77" i="3"/>
  <c r="H80" i="3"/>
  <c r="J80" i="3"/>
  <c r="N80" i="3"/>
  <c r="O80" i="3"/>
  <c r="P80" i="3"/>
  <c r="Q80" i="3"/>
  <c r="R80" i="3"/>
  <c r="S80" i="3"/>
  <c r="T80" i="3"/>
  <c r="U80" i="3"/>
  <c r="V80" i="3"/>
  <c r="W80" i="3"/>
  <c r="X80" i="3"/>
  <c r="Y80" i="3"/>
  <c r="Z80" i="3"/>
  <c r="AA80" i="3"/>
  <c r="AB80" i="3"/>
  <c r="AC80" i="3"/>
  <c r="AD80" i="3"/>
  <c r="AE80" i="3"/>
  <c r="AF80" i="3"/>
  <c r="AG80" i="3"/>
  <c r="AH80" i="3"/>
  <c r="AI80" i="3"/>
  <c r="G80" i="3"/>
  <c r="H77" i="1"/>
  <c r="J77" i="1"/>
  <c r="N77" i="1"/>
  <c r="O77" i="1"/>
  <c r="P77" i="1"/>
  <c r="Q77" i="1"/>
  <c r="R77" i="1"/>
  <c r="S77" i="1"/>
  <c r="T77" i="1"/>
  <c r="U77" i="1"/>
  <c r="V77" i="1"/>
  <c r="W77" i="1"/>
  <c r="X77" i="1"/>
  <c r="Y77" i="1"/>
  <c r="Z77" i="1"/>
  <c r="AA77" i="1"/>
  <c r="AB77" i="1"/>
  <c r="AC77" i="1"/>
  <c r="AD77" i="1"/>
  <c r="AE77" i="1"/>
  <c r="AF77" i="1"/>
  <c r="AG77" i="1"/>
  <c r="AH77" i="1"/>
  <c r="AI77" i="1"/>
  <c r="G77" i="1"/>
  <c r="H80" i="1"/>
  <c r="J80" i="1"/>
  <c r="N80" i="1"/>
  <c r="O80" i="1"/>
  <c r="P80" i="1"/>
  <c r="Q80" i="1"/>
  <c r="R80" i="1"/>
  <c r="S80" i="1"/>
  <c r="T80" i="1"/>
  <c r="U80" i="1"/>
  <c r="V80" i="1"/>
  <c r="W80" i="1"/>
  <c r="X80" i="1"/>
  <c r="Y80" i="1"/>
  <c r="Z80" i="1"/>
  <c r="AA80" i="1"/>
  <c r="AB80" i="1"/>
  <c r="AC80" i="1"/>
  <c r="AD80" i="1"/>
  <c r="AE80" i="1"/>
  <c r="AF80" i="1"/>
  <c r="AG80" i="1"/>
  <c r="AH80" i="1"/>
  <c r="AI80" i="1"/>
  <c r="G80" i="1"/>
  <c r="N164" i="3" l="1"/>
  <c r="I164" i="3"/>
  <c r="K164" i="3" s="1"/>
  <c r="AI163" i="3"/>
  <c r="AH163" i="3"/>
  <c r="J163" i="3"/>
  <c r="H163" i="3"/>
  <c r="G163" i="3"/>
  <c r="J162" i="3"/>
  <c r="N162" i="3" s="1"/>
  <c r="I162" i="3"/>
  <c r="I161" i="3" s="1"/>
  <c r="AI161" i="3"/>
  <c r="AH161" i="3"/>
  <c r="H161" i="3"/>
  <c r="G161" i="3"/>
  <c r="J160" i="3"/>
  <c r="N160" i="3" s="1"/>
  <c r="I160" i="3"/>
  <c r="I159" i="3" s="1"/>
  <c r="AI159" i="3"/>
  <c r="AI158" i="3" s="1"/>
  <c r="AH159" i="3"/>
  <c r="AH158" i="3" s="1"/>
  <c r="H159" i="3"/>
  <c r="H158" i="3" s="1"/>
  <c r="G159" i="3"/>
  <c r="G158" i="3" s="1"/>
  <c r="N157" i="3"/>
  <c r="I157" i="3"/>
  <c r="G157" i="3"/>
  <c r="AI157" i="3" s="1"/>
  <c r="AI156" i="3" s="1"/>
  <c r="AH156" i="3"/>
  <c r="J156" i="3"/>
  <c r="H156" i="3"/>
  <c r="AI155" i="3"/>
  <c r="AI154" i="3" s="1"/>
  <c r="AI153" i="3" s="1"/>
  <c r="N155" i="3"/>
  <c r="N154" i="3" s="1"/>
  <c r="N153" i="3" s="1"/>
  <c r="J155" i="3"/>
  <c r="I155" i="3"/>
  <c r="I154" i="3" s="1"/>
  <c r="I153" i="3" s="1"/>
  <c r="G155" i="3"/>
  <c r="AH154" i="3"/>
  <c r="AH153" i="3" s="1"/>
  <c r="AG154" i="3"/>
  <c r="AF154" i="3"/>
  <c r="AF153" i="3" s="1"/>
  <c r="AF150" i="3" s="1"/>
  <c r="AE154" i="3"/>
  <c r="AE153" i="3" s="1"/>
  <c r="AE150" i="3" s="1"/>
  <c r="AD154" i="3"/>
  <c r="AC154" i="3"/>
  <c r="AC153" i="3" s="1"/>
  <c r="AB154" i="3"/>
  <c r="AA154" i="3"/>
  <c r="Z154" i="3"/>
  <c r="Z153" i="3" s="1"/>
  <c r="Y154" i="3"/>
  <c r="X154" i="3"/>
  <c r="X153" i="3" s="1"/>
  <c r="X150" i="3" s="1"/>
  <c r="W154" i="3"/>
  <c r="W153" i="3" s="1"/>
  <c r="W150" i="3" s="1"/>
  <c r="V154" i="3"/>
  <c r="U154" i="3"/>
  <c r="U153" i="3" s="1"/>
  <c r="T154" i="3"/>
  <c r="S154" i="3"/>
  <c r="R154" i="3"/>
  <c r="R153" i="3" s="1"/>
  <c r="R150" i="3" s="1"/>
  <c r="Q154" i="3"/>
  <c r="P154" i="3"/>
  <c r="P153" i="3" s="1"/>
  <c r="P150" i="3" s="1"/>
  <c r="O154" i="3"/>
  <c r="O153" i="3" s="1"/>
  <c r="O150" i="3" s="1"/>
  <c r="J154" i="3"/>
  <c r="H154" i="3"/>
  <c r="G154" i="3"/>
  <c r="G153" i="3" s="1"/>
  <c r="AG153" i="3"/>
  <c r="AD153" i="3"/>
  <c r="AB153" i="3"/>
  <c r="AA153" i="3"/>
  <c r="AA150" i="3" s="1"/>
  <c r="Y153" i="3"/>
  <c r="V153" i="3"/>
  <c r="T153" i="3"/>
  <c r="S153" i="3"/>
  <c r="Q153" i="3"/>
  <c r="J153" i="3"/>
  <c r="H153" i="3"/>
  <c r="N152" i="3"/>
  <c r="I152" i="3"/>
  <c r="K152" i="3" s="1"/>
  <c r="G152" i="3"/>
  <c r="AI152" i="3" s="1"/>
  <c r="AI151" i="3" s="1"/>
  <c r="AH151" i="3"/>
  <c r="AG151" i="3"/>
  <c r="AF151" i="3"/>
  <c r="AE151" i="3"/>
  <c r="AD151" i="3"/>
  <c r="AD150" i="3" s="1"/>
  <c r="AC151" i="3"/>
  <c r="AB151" i="3"/>
  <c r="AB150" i="3" s="1"/>
  <c r="AA151" i="3"/>
  <c r="Z151" i="3"/>
  <c r="Y151" i="3"/>
  <c r="Y150" i="3" s="1"/>
  <c r="X151" i="3"/>
  <c r="W151" i="3"/>
  <c r="V151" i="3"/>
  <c r="V150" i="3" s="1"/>
  <c r="U151" i="3"/>
  <c r="T151" i="3"/>
  <c r="S151" i="3"/>
  <c r="R151" i="3"/>
  <c r="Q151" i="3"/>
  <c r="P151" i="3"/>
  <c r="O151" i="3"/>
  <c r="N151" i="3"/>
  <c r="J151" i="3"/>
  <c r="H151" i="3"/>
  <c r="AH150" i="3"/>
  <c r="Z150" i="3"/>
  <c r="T150" i="3"/>
  <c r="N149" i="3"/>
  <c r="I149" i="3"/>
  <c r="K149" i="3" s="1"/>
  <c r="M149" i="3" s="1"/>
  <c r="L149" i="3" s="1"/>
  <c r="G149" i="3"/>
  <c r="AI149" i="3" s="1"/>
  <c r="J148" i="3"/>
  <c r="N148" i="3" s="1"/>
  <c r="I148" i="3"/>
  <c r="G148" i="3"/>
  <c r="G147" i="3" s="1"/>
  <c r="AH147" i="3"/>
  <c r="J147" i="3"/>
  <c r="N147" i="3" s="1"/>
  <c r="H147" i="3"/>
  <c r="AI146" i="3"/>
  <c r="AI145" i="3" s="1"/>
  <c r="AI144" i="3" s="1"/>
  <c r="N146" i="3"/>
  <c r="J146" i="3"/>
  <c r="I146" i="3"/>
  <c r="I145" i="3" s="1"/>
  <c r="I144" i="3" s="1"/>
  <c r="AH145" i="3"/>
  <c r="AH144" i="3" s="1"/>
  <c r="J145" i="3"/>
  <c r="J144" i="3" s="1"/>
  <c r="H145" i="3"/>
  <c r="H144" i="3" s="1"/>
  <c r="G145" i="3"/>
  <c r="G144" i="3"/>
  <c r="AI143" i="3"/>
  <c r="AI142" i="3" s="1"/>
  <c r="N143" i="3"/>
  <c r="N142" i="3" s="1"/>
  <c r="I143" i="3"/>
  <c r="K143" i="3" s="1"/>
  <c r="K142" i="3" s="1"/>
  <c r="AH142" i="3"/>
  <c r="AG142" i="3"/>
  <c r="AF142" i="3"/>
  <c r="AE142" i="3"/>
  <c r="AD142" i="3"/>
  <c r="AC142" i="3"/>
  <c r="AB142" i="3"/>
  <c r="AA142" i="3"/>
  <c r="Z142" i="3"/>
  <c r="Y142" i="3"/>
  <c r="X142" i="3"/>
  <c r="W142" i="3"/>
  <c r="V142" i="3"/>
  <c r="U142" i="3"/>
  <c r="T142" i="3"/>
  <c r="S142" i="3"/>
  <c r="R142" i="3"/>
  <c r="Q142" i="3"/>
  <c r="P142" i="3"/>
  <c r="O142" i="3"/>
  <c r="L142" i="3"/>
  <c r="J142" i="3"/>
  <c r="H142" i="3"/>
  <c r="G142" i="3"/>
  <c r="J141" i="3"/>
  <c r="N141" i="3" s="1"/>
  <c r="I141" i="3"/>
  <c r="G141" i="3"/>
  <c r="AI141" i="3" s="1"/>
  <c r="N140" i="3"/>
  <c r="I140" i="3"/>
  <c r="K140" i="3" s="1"/>
  <c r="G140" i="3"/>
  <c r="AI139" i="3"/>
  <c r="N139" i="3"/>
  <c r="I139" i="3"/>
  <c r="K139" i="3" s="1"/>
  <c r="M139" i="3" s="1"/>
  <c r="L139" i="3" s="1"/>
  <c r="N138" i="3"/>
  <c r="I138" i="3"/>
  <c r="G138" i="3"/>
  <c r="AI138" i="3" s="1"/>
  <c r="AH137" i="3"/>
  <c r="AG137" i="3"/>
  <c r="AF137" i="3"/>
  <c r="AE137" i="3"/>
  <c r="AD137" i="3"/>
  <c r="AC137" i="3"/>
  <c r="AB137" i="3"/>
  <c r="AA137" i="3"/>
  <c r="Z137" i="3"/>
  <c r="Y137" i="3"/>
  <c r="X137" i="3"/>
  <c r="W137" i="3"/>
  <c r="V137" i="3"/>
  <c r="U137" i="3"/>
  <c r="T137" i="3"/>
  <c r="S137" i="3"/>
  <c r="R137" i="3"/>
  <c r="Q137" i="3"/>
  <c r="P137" i="3"/>
  <c r="O137" i="3"/>
  <c r="J137" i="3"/>
  <c r="H137" i="3"/>
  <c r="AI136" i="3"/>
  <c r="J136" i="3"/>
  <c r="N136" i="3" s="1"/>
  <c r="I136" i="3"/>
  <c r="K136" i="3" s="1"/>
  <c r="M136" i="3" s="1"/>
  <c r="L136" i="3" s="1"/>
  <c r="G136" i="3"/>
  <c r="AI135" i="3"/>
  <c r="N135" i="3"/>
  <c r="I135" i="3"/>
  <c r="K135" i="3" s="1"/>
  <c r="M135" i="3" s="1"/>
  <c r="L135" i="3" s="1"/>
  <c r="AI134" i="3"/>
  <c r="N134" i="3"/>
  <c r="I134" i="3"/>
  <c r="K134" i="3" s="1"/>
  <c r="M134" i="3" s="1"/>
  <c r="L134" i="3" s="1"/>
  <c r="AI133" i="3"/>
  <c r="N133" i="3"/>
  <c r="I133" i="3"/>
  <c r="K133" i="3" s="1"/>
  <c r="G133" i="3"/>
  <c r="AG132" i="3"/>
  <c r="AF132" i="3"/>
  <c r="AE132" i="3"/>
  <c r="AD132" i="3"/>
  <c r="AC132" i="3"/>
  <c r="AC129" i="3" s="1"/>
  <c r="AB132" i="3"/>
  <c r="AA132" i="3"/>
  <c r="Z132" i="3"/>
  <c r="Y132" i="3"/>
  <c r="X132" i="3"/>
  <c r="W132" i="3"/>
  <c r="V132" i="3"/>
  <c r="U132" i="3"/>
  <c r="U129" i="3" s="1"/>
  <c r="T132" i="3"/>
  <c r="S132" i="3"/>
  <c r="R132" i="3"/>
  <c r="Q132" i="3"/>
  <c r="P132" i="3"/>
  <c r="O132" i="3"/>
  <c r="J132" i="3"/>
  <c r="H132" i="3"/>
  <c r="G132" i="3"/>
  <c r="G129" i="3" s="1"/>
  <c r="AI131" i="3"/>
  <c r="AI130" i="3" s="1"/>
  <c r="N131" i="3"/>
  <c r="I131" i="3"/>
  <c r="K131" i="3" s="1"/>
  <c r="AH130" i="3"/>
  <c r="AG130" i="3"/>
  <c r="AG129" i="3" s="1"/>
  <c r="AF130" i="3"/>
  <c r="AF129" i="3" s="1"/>
  <c r="AE130" i="3"/>
  <c r="AD130" i="3"/>
  <c r="AD129" i="3" s="1"/>
  <c r="AC130" i="3"/>
  <c r="AB130" i="3"/>
  <c r="AA130" i="3"/>
  <c r="Z130" i="3"/>
  <c r="Z129" i="3" s="1"/>
  <c r="Y130" i="3"/>
  <c r="X130" i="3"/>
  <c r="X129" i="3" s="1"/>
  <c r="W130" i="3"/>
  <c r="V130" i="3"/>
  <c r="V129" i="3" s="1"/>
  <c r="U130" i="3"/>
  <c r="T130" i="3"/>
  <c r="S130" i="3"/>
  <c r="S129" i="3" s="1"/>
  <c r="R130" i="3"/>
  <c r="R129" i="3" s="1"/>
  <c r="Q130" i="3"/>
  <c r="Q129" i="3" s="1"/>
  <c r="P130" i="3"/>
  <c r="P129" i="3" s="1"/>
  <c r="O130" i="3"/>
  <c r="N130" i="3"/>
  <c r="J130" i="3"/>
  <c r="H130" i="3"/>
  <c r="G130" i="3"/>
  <c r="AA129" i="3"/>
  <c r="Y129" i="3"/>
  <c r="N128" i="3"/>
  <c r="I128" i="3"/>
  <c r="K128" i="3" s="1"/>
  <c r="G128" i="3"/>
  <c r="N127" i="3"/>
  <c r="N126" i="3" s="1"/>
  <c r="J127" i="3"/>
  <c r="J126" i="3" s="1"/>
  <c r="I127" i="3"/>
  <c r="AG126" i="3"/>
  <c r="AF126" i="3"/>
  <c r="AE126" i="3"/>
  <c r="AD126" i="3"/>
  <c r="AC126" i="3"/>
  <c r="AB126" i="3"/>
  <c r="AA126" i="3"/>
  <c r="Z126" i="3"/>
  <c r="Y126" i="3"/>
  <c r="X126" i="3"/>
  <c r="W126" i="3"/>
  <c r="V126" i="3"/>
  <c r="U126" i="3"/>
  <c r="T126" i="3"/>
  <c r="S126" i="3"/>
  <c r="R126" i="3"/>
  <c r="Q126" i="3"/>
  <c r="P126" i="3"/>
  <c r="O126" i="3"/>
  <c r="H126" i="3"/>
  <c r="AI125" i="3"/>
  <c r="AI124" i="3" s="1"/>
  <c r="N125" i="3"/>
  <c r="N124" i="3" s="1"/>
  <c r="I125" i="3"/>
  <c r="K125" i="3" s="1"/>
  <c r="G125" i="3"/>
  <c r="AG124" i="3"/>
  <c r="AF124" i="3"/>
  <c r="AE124" i="3"/>
  <c r="AD124" i="3"/>
  <c r="AC124" i="3"/>
  <c r="AB124" i="3"/>
  <c r="AA124" i="3"/>
  <c r="Z124" i="3"/>
  <c r="Y124" i="3"/>
  <c r="X124" i="3"/>
  <c r="W124" i="3"/>
  <c r="V124" i="3"/>
  <c r="U124" i="3"/>
  <c r="T124" i="3"/>
  <c r="S124" i="3"/>
  <c r="R124" i="3"/>
  <c r="Q124" i="3"/>
  <c r="P124" i="3"/>
  <c r="O124" i="3"/>
  <c r="J124" i="3"/>
  <c r="H124" i="3"/>
  <c r="G124" i="3"/>
  <c r="N123" i="3"/>
  <c r="I123" i="3"/>
  <c r="K123" i="3" s="1"/>
  <c r="G123" i="3"/>
  <c r="AI123" i="3" s="1"/>
  <c r="J122" i="3"/>
  <c r="N122" i="3" s="1"/>
  <c r="N121" i="3" s="1"/>
  <c r="I122" i="3"/>
  <c r="G122" i="3"/>
  <c r="AI122" i="3" s="1"/>
  <c r="AH121" i="3"/>
  <c r="AG121" i="3"/>
  <c r="AF121" i="3"/>
  <c r="AE121" i="3"/>
  <c r="AD121" i="3"/>
  <c r="AC121" i="3"/>
  <c r="AB121" i="3"/>
  <c r="AA121" i="3"/>
  <c r="Z121" i="3"/>
  <c r="Y121" i="3"/>
  <c r="X121" i="3"/>
  <c r="W121" i="3"/>
  <c r="V121" i="3"/>
  <c r="U121" i="3"/>
  <c r="T121" i="3"/>
  <c r="S121" i="3"/>
  <c r="R121" i="3"/>
  <c r="Q121" i="3"/>
  <c r="P121" i="3"/>
  <c r="O121" i="3"/>
  <c r="H121" i="3"/>
  <c r="J120" i="3"/>
  <c r="N120" i="3" s="1"/>
  <c r="N119" i="3" s="1"/>
  <c r="I120" i="3"/>
  <c r="I119" i="3" s="1"/>
  <c r="G120" i="3"/>
  <c r="AG119" i="3"/>
  <c r="AF119" i="3"/>
  <c r="AE119" i="3"/>
  <c r="AD119" i="3"/>
  <c r="AC119" i="3"/>
  <c r="AB119" i="3"/>
  <c r="AA119" i="3"/>
  <c r="Z119" i="3"/>
  <c r="Y119" i="3"/>
  <c r="X119" i="3"/>
  <c r="W119" i="3"/>
  <c r="V119" i="3"/>
  <c r="U119" i="3"/>
  <c r="T119" i="3"/>
  <c r="S119" i="3"/>
  <c r="R119" i="3"/>
  <c r="Q119" i="3"/>
  <c r="P119" i="3"/>
  <c r="O119" i="3"/>
  <c r="H119" i="3"/>
  <c r="G119" i="3"/>
  <c r="AI118" i="3"/>
  <c r="AI117" i="3" s="1"/>
  <c r="N118" i="3"/>
  <c r="I118" i="3"/>
  <c r="I117" i="3" s="1"/>
  <c r="I116" i="3" s="1"/>
  <c r="AH117" i="3"/>
  <c r="AG117" i="3"/>
  <c r="AG116" i="3" s="1"/>
  <c r="AF117" i="3"/>
  <c r="AE117" i="3"/>
  <c r="AE116" i="3" s="1"/>
  <c r="AD117" i="3"/>
  <c r="AC117" i="3"/>
  <c r="AB117" i="3"/>
  <c r="AB116" i="3" s="1"/>
  <c r="AA117" i="3"/>
  <c r="Z117" i="3"/>
  <c r="Z116" i="3" s="1"/>
  <c r="Y117" i="3"/>
  <c r="X117" i="3"/>
  <c r="W117" i="3"/>
  <c r="W116" i="3" s="1"/>
  <c r="V117" i="3"/>
  <c r="U117" i="3"/>
  <c r="T117" i="3"/>
  <c r="T116" i="3" s="1"/>
  <c r="S117" i="3"/>
  <c r="R117" i="3"/>
  <c r="R116" i="3" s="1"/>
  <c r="Q117" i="3"/>
  <c r="Q116" i="3" s="1"/>
  <c r="P117" i="3"/>
  <c r="O117" i="3"/>
  <c r="O116" i="3" s="1"/>
  <c r="N117" i="3"/>
  <c r="N116" i="3" s="1"/>
  <c r="J117" i="3"/>
  <c r="H117" i="3"/>
  <c r="G117" i="3"/>
  <c r="AC116" i="3"/>
  <c r="Y116" i="3"/>
  <c r="U116" i="3"/>
  <c r="G116" i="3"/>
  <c r="K115" i="3"/>
  <c r="AI115" i="3" s="1"/>
  <c r="AI114" i="3" s="1"/>
  <c r="J115" i="3"/>
  <c r="N115" i="3" s="1"/>
  <c r="N114" i="3" s="1"/>
  <c r="AG114" i="3"/>
  <c r="AF114" i="3"/>
  <c r="AE114" i="3"/>
  <c r="AD114" i="3"/>
  <c r="AC114" i="3"/>
  <c r="AB114" i="3"/>
  <c r="AA114" i="3"/>
  <c r="Z114" i="3"/>
  <c r="Y114" i="3"/>
  <c r="X114" i="3"/>
  <c r="W114" i="3"/>
  <c r="V114" i="3"/>
  <c r="U114" i="3"/>
  <c r="T114" i="3"/>
  <c r="S114" i="3"/>
  <c r="R114" i="3"/>
  <c r="Q114" i="3"/>
  <c r="P114" i="3"/>
  <c r="O114" i="3"/>
  <c r="J114" i="3"/>
  <c r="I114" i="3"/>
  <c r="H114" i="3"/>
  <c r="H110" i="3" s="1"/>
  <c r="G114" i="3"/>
  <c r="N113" i="3"/>
  <c r="I113" i="3"/>
  <c r="K113" i="3" s="1"/>
  <c r="G113" i="3"/>
  <c r="AI112" i="3"/>
  <c r="AI111" i="3" s="1"/>
  <c r="N112" i="3"/>
  <c r="N111" i="3" s="1"/>
  <c r="N110" i="3" s="1"/>
  <c r="I112" i="3"/>
  <c r="AG111" i="3"/>
  <c r="AG110" i="3" s="1"/>
  <c r="AF111" i="3"/>
  <c r="AE111" i="3"/>
  <c r="AE110" i="3" s="1"/>
  <c r="AD111" i="3"/>
  <c r="AC111" i="3"/>
  <c r="AB111" i="3"/>
  <c r="AB110" i="3" s="1"/>
  <c r="AA111" i="3"/>
  <c r="Z111" i="3"/>
  <c r="Z110" i="3" s="1"/>
  <c r="Y111" i="3"/>
  <c r="Y110" i="3" s="1"/>
  <c r="X111" i="3"/>
  <c r="W111" i="3"/>
  <c r="W110" i="3" s="1"/>
  <c r="V111" i="3"/>
  <c r="U111" i="3"/>
  <c r="T111" i="3"/>
  <c r="T110" i="3" s="1"/>
  <c r="S111" i="3"/>
  <c r="R111" i="3"/>
  <c r="R110" i="3" s="1"/>
  <c r="Q111" i="3"/>
  <c r="Q110" i="3" s="1"/>
  <c r="P111" i="3"/>
  <c r="O111" i="3"/>
  <c r="O110" i="3" s="1"/>
  <c r="J111" i="3"/>
  <c r="H111" i="3"/>
  <c r="G111" i="3"/>
  <c r="G110" i="3" s="1"/>
  <c r="AF110" i="3"/>
  <c r="AD110" i="3"/>
  <c r="X110" i="3"/>
  <c r="V110" i="3"/>
  <c r="P110" i="3"/>
  <c r="J110" i="3"/>
  <c r="N109" i="3"/>
  <c r="I109" i="3"/>
  <c r="K109" i="3" s="1"/>
  <c r="G109" i="3"/>
  <c r="N108" i="3"/>
  <c r="N107" i="3" s="1"/>
  <c r="N106" i="3" s="1"/>
  <c r="I108" i="3"/>
  <c r="K108" i="3" s="1"/>
  <c r="G108" i="3"/>
  <c r="AI108" i="3" s="1"/>
  <c r="AG107" i="3"/>
  <c r="AF107" i="3"/>
  <c r="AF106" i="3" s="1"/>
  <c r="AE107" i="3"/>
  <c r="AD107" i="3"/>
  <c r="AD106" i="3" s="1"/>
  <c r="AC107" i="3"/>
  <c r="AB107" i="3"/>
  <c r="AB106" i="3" s="1"/>
  <c r="AA107" i="3"/>
  <c r="Z107" i="3"/>
  <c r="Z106" i="3" s="1"/>
  <c r="Y107" i="3"/>
  <c r="X107" i="3"/>
  <c r="X106" i="3" s="1"/>
  <c r="W107" i="3"/>
  <c r="V107" i="3"/>
  <c r="V106" i="3" s="1"/>
  <c r="U107" i="3"/>
  <c r="T107" i="3"/>
  <c r="T106" i="3" s="1"/>
  <c r="S107" i="3"/>
  <c r="R107" i="3"/>
  <c r="R106" i="3" s="1"/>
  <c r="Q107" i="3"/>
  <c r="P107" i="3"/>
  <c r="P106" i="3" s="1"/>
  <c r="O107" i="3"/>
  <c r="J107" i="3"/>
  <c r="J106" i="3" s="1"/>
  <c r="H107" i="3"/>
  <c r="H106" i="3" s="1"/>
  <c r="AG106" i="3"/>
  <c r="AE106" i="3"/>
  <c r="AC106" i="3"/>
  <c r="AA106" i="3"/>
  <c r="Y106" i="3"/>
  <c r="W106" i="3"/>
  <c r="U106" i="3"/>
  <c r="S106" i="3"/>
  <c r="Q106" i="3"/>
  <c r="O106" i="3"/>
  <c r="N105" i="3"/>
  <c r="I105" i="3"/>
  <c r="K105" i="3" s="1"/>
  <c r="G105" i="3"/>
  <c r="G104" i="3" s="1"/>
  <c r="AI104" i="3"/>
  <c r="AH104" i="3"/>
  <c r="AG104" i="3"/>
  <c r="AF104" i="3"/>
  <c r="AE104" i="3"/>
  <c r="AD104" i="3"/>
  <c r="AC104" i="3"/>
  <c r="AB104" i="3"/>
  <c r="AA104" i="3"/>
  <c r="Z104" i="3"/>
  <c r="Y104" i="3"/>
  <c r="X104" i="3"/>
  <c r="W104" i="3"/>
  <c r="V104" i="3"/>
  <c r="U104" i="3"/>
  <c r="T104" i="3"/>
  <c r="S104" i="3"/>
  <c r="R104" i="3"/>
  <c r="Q104" i="3"/>
  <c r="P104" i="3"/>
  <c r="O104" i="3"/>
  <c r="N104" i="3"/>
  <c r="J104" i="3"/>
  <c r="I104" i="3"/>
  <c r="H104" i="3"/>
  <c r="H100" i="3" s="1"/>
  <c r="AI103" i="3"/>
  <c r="N103" i="3"/>
  <c r="I103" i="3"/>
  <c r="K103" i="3" s="1"/>
  <c r="G103" i="3"/>
  <c r="N102" i="3"/>
  <c r="I102" i="3"/>
  <c r="K102" i="3" s="1"/>
  <c r="G102" i="3"/>
  <c r="AG101" i="3"/>
  <c r="AF101" i="3"/>
  <c r="AE101" i="3"/>
  <c r="AE100" i="3" s="1"/>
  <c r="AD101" i="3"/>
  <c r="AC101" i="3"/>
  <c r="AC100" i="3" s="1"/>
  <c r="AB101" i="3"/>
  <c r="AA101" i="3"/>
  <c r="Z101" i="3"/>
  <c r="Y101" i="3"/>
  <c r="X101" i="3"/>
  <c r="W101" i="3"/>
  <c r="W100" i="3" s="1"/>
  <c r="V101" i="3"/>
  <c r="U101" i="3"/>
  <c r="U100" i="3" s="1"/>
  <c r="T101" i="3"/>
  <c r="S101" i="3"/>
  <c r="R101" i="3"/>
  <c r="Q101" i="3"/>
  <c r="P101" i="3"/>
  <c r="P100" i="3" s="1"/>
  <c r="O101" i="3"/>
  <c r="O100" i="3" s="1"/>
  <c r="J101" i="3"/>
  <c r="H101" i="3"/>
  <c r="G101" i="3"/>
  <c r="AF100" i="3"/>
  <c r="AD100" i="3"/>
  <c r="AB100" i="3"/>
  <c r="X100" i="3"/>
  <c r="V100" i="3"/>
  <c r="T100" i="3"/>
  <c r="N99" i="3"/>
  <c r="I99" i="3"/>
  <c r="K99" i="3" s="1"/>
  <c r="G99" i="3"/>
  <c r="AI99" i="3" s="1"/>
  <c r="AH98" i="3"/>
  <c r="AI98" i="3" s="1"/>
  <c r="J98" i="3"/>
  <c r="N98" i="3" s="1"/>
  <c r="I98" i="3"/>
  <c r="G98" i="3"/>
  <c r="AI97" i="3"/>
  <c r="J97" i="3"/>
  <c r="N97" i="3" s="1"/>
  <c r="I97" i="3"/>
  <c r="K97" i="3" s="1"/>
  <c r="M97" i="3" s="1"/>
  <c r="L97" i="3" s="1"/>
  <c r="AI96" i="3"/>
  <c r="AH96" i="3"/>
  <c r="AH93" i="3" s="1"/>
  <c r="J96" i="3"/>
  <c r="N96" i="3" s="1"/>
  <c r="J95" i="3"/>
  <c r="N95" i="3" s="1"/>
  <c r="I95" i="3"/>
  <c r="G95" i="3"/>
  <c r="AI95" i="3" s="1"/>
  <c r="N94" i="3"/>
  <c r="I94" i="3"/>
  <c r="K94" i="3" s="1"/>
  <c r="G94" i="3"/>
  <c r="AG93" i="3"/>
  <c r="AF93" i="3"/>
  <c r="AE93" i="3"/>
  <c r="AD93" i="3"/>
  <c r="AC93" i="3"/>
  <c r="AB93" i="3"/>
  <c r="AA93" i="3"/>
  <c r="Z93" i="3"/>
  <c r="Y93" i="3"/>
  <c r="X93" i="3"/>
  <c r="W93" i="3"/>
  <c r="V93" i="3"/>
  <c r="U93" i="3"/>
  <c r="T93" i="3"/>
  <c r="S93" i="3"/>
  <c r="R93" i="3"/>
  <c r="Q93" i="3"/>
  <c r="P93" i="3"/>
  <c r="O93" i="3"/>
  <c r="H93" i="3"/>
  <c r="J92" i="3"/>
  <c r="N92" i="3" s="1"/>
  <c r="N90" i="3" s="1"/>
  <c r="I92" i="3"/>
  <c r="G92" i="3"/>
  <c r="G90" i="3" s="1"/>
  <c r="N91" i="3"/>
  <c r="J91" i="3"/>
  <c r="I91" i="3"/>
  <c r="K91" i="3" s="1"/>
  <c r="G91" i="3"/>
  <c r="AG90" i="3"/>
  <c r="AF90" i="3"/>
  <c r="AE90" i="3"/>
  <c r="AD90" i="3"/>
  <c r="AC90" i="3"/>
  <c r="AB90" i="3"/>
  <c r="AA90" i="3"/>
  <c r="Z90" i="3"/>
  <c r="Y90" i="3"/>
  <c r="X90" i="3"/>
  <c r="W90" i="3"/>
  <c r="V90" i="3"/>
  <c r="U90" i="3"/>
  <c r="T90" i="3"/>
  <c r="S90" i="3"/>
  <c r="R90" i="3"/>
  <c r="Q90" i="3"/>
  <c r="P90" i="3"/>
  <c r="O90" i="3"/>
  <c r="J90" i="3"/>
  <c r="H90" i="3"/>
  <c r="AI84" i="3"/>
  <c r="N84" i="3"/>
  <c r="I84" i="3"/>
  <c r="AI83" i="3"/>
  <c r="AH83" i="3"/>
  <c r="AG83" i="3"/>
  <c r="AF83" i="3"/>
  <c r="AE83" i="3"/>
  <c r="AD83" i="3"/>
  <c r="AC83" i="3"/>
  <c r="AB83" i="3"/>
  <c r="AA83" i="3"/>
  <c r="Z83" i="3"/>
  <c r="Y83" i="3"/>
  <c r="X83" i="3"/>
  <c r="W83" i="3"/>
  <c r="V83" i="3"/>
  <c r="U83" i="3"/>
  <c r="T83" i="3"/>
  <c r="S83" i="3"/>
  <c r="R83" i="3"/>
  <c r="Q83" i="3"/>
  <c r="P83" i="3"/>
  <c r="O83" i="3"/>
  <c r="N83" i="3"/>
  <c r="J83" i="3"/>
  <c r="H83" i="3"/>
  <c r="G83" i="3"/>
  <c r="AH87" i="3"/>
  <c r="AH86" i="3" s="1"/>
  <c r="AH85" i="3" s="1"/>
  <c r="J87" i="3"/>
  <c r="N87" i="3" s="1"/>
  <c r="I87" i="3"/>
  <c r="I86" i="3" s="1"/>
  <c r="I85" i="3" s="1"/>
  <c r="G87" i="3"/>
  <c r="G86" i="3" s="1"/>
  <c r="G85" i="3" s="1"/>
  <c r="AI86" i="3"/>
  <c r="AI85" i="3" s="1"/>
  <c r="J86" i="3"/>
  <c r="J85" i="3" s="1"/>
  <c r="H86" i="3"/>
  <c r="H85" i="3" s="1"/>
  <c r="AG85" i="3"/>
  <c r="AF85" i="3"/>
  <c r="AE85" i="3"/>
  <c r="AD85" i="3"/>
  <c r="AC85" i="3"/>
  <c r="AB85" i="3"/>
  <c r="AA85" i="3"/>
  <c r="Z85" i="3"/>
  <c r="Y85" i="3"/>
  <c r="X85" i="3"/>
  <c r="W85" i="3"/>
  <c r="V85" i="3"/>
  <c r="U85" i="3"/>
  <c r="T85" i="3"/>
  <c r="S85" i="3"/>
  <c r="R85" i="3"/>
  <c r="Q85" i="3"/>
  <c r="P85" i="3"/>
  <c r="O85" i="3"/>
  <c r="J82" i="3"/>
  <c r="N82" i="3" s="1"/>
  <c r="N81" i="3" s="1"/>
  <c r="I82" i="3"/>
  <c r="K82" i="3" s="1"/>
  <c r="M82" i="3" s="1"/>
  <c r="G82" i="3"/>
  <c r="AI81" i="3"/>
  <c r="AH81" i="3"/>
  <c r="AG81" i="3"/>
  <c r="AF81" i="3"/>
  <c r="AE81" i="3"/>
  <c r="AD81" i="3"/>
  <c r="AC81" i="3"/>
  <c r="AB81" i="3"/>
  <c r="AA81" i="3"/>
  <c r="Z81" i="3"/>
  <c r="Y81" i="3"/>
  <c r="X81" i="3"/>
  <c r="W81" i="3"/>
  <c r="V81" i="3"/>
  <c r="U81" i="3"/>
  <c r="T81" i="3"/>
  <c r="S81" i="3"/>
  <c r="R81" i="3"/>
  <c r="Q81" i="3"/>
  <c r="P81" i="3"/>
  <c r="O81" i="3"/>
  <c r="J81" i="3"/>
  <c r="H81" i="3"/>
  <c r="G81" i="3"/>
  <c r="J79" i="3"/>
  <c r="I79" i="3"/>
  <c r="K79" i="3" s="1"/>
  <c r="G79" i="3"/>
  <c r="AI79" i="3" s="1"/>
  <c r="AI78" i="3" s="1"/>
  <c r="AH78" i="3"/>
  <c r="AG78" i="3"/>
  <c r="AF78" i="3"/>
  <c r="AE78" i="3"/>
  <c r="AD78" i="3"/>
  <c r="AC78" i="3"/>
  <c r="AB78" i="3"/>
  <c r="AA78" i="3"/>
  <c r="Z78" i="3"/>
  <c r="Y78" i="3"/>
  <c r="X78" i="3"/>
  <c r="W78" i="3"/>
  <c r="V78" i="3"/>
  <c r="U78" i="3"/>
  <c r="T78" i="3"/>
  <c r="S78" i="3"/>
  <c r="R78" i="3"/>
  <c r="Q78" i="3"/>
  <c r="P78" i="3"/>
  <c r="O78" i="3"/>
  <c r="H78" i="3"/>
  <c r="G78" i="3"/>
  <c r="AI76" i="3"/>
  <c r="J76" i="3"/>
  <c r="J75" i="3" s="1"/>
  <c r="I76" i="3"/>
  <c r="I75" i="3" s="1"/>
  <c r="I74" i="3" s="1"/>
  <c r="G76" i="3"/>
  <c r="AI75" i="3"/>
  <c r="AI74" i="3" s="1"/>
  <c r="AH75" i="3"/>
  <c r="H75" i="3"/>
  <c r="H74" i="3" s="1"/>
  <c r="G75" i="3"/>
  <c r="G74" i="3" s="1"/>
  <c r="AH74" i="3"/>
  <c r="J73" i="3"/>
  <c r="N73" i="3" s="1"/>
  <c r="I73" i="3"/>
  <c r="G73" i="3"/>
  <c r="G72" i="3" s="1"/>
  <c r="G71" i="3" s="1"/>
  <c r="H72" i="3"/>
  <c r="H71" i="3" s="1"/>
  <c r="H70" i="3" s="1"/>
  <c r="AG70" i="3"/>
  <c r="AF70" i="3"/>
  <c r="AE70" i="3"/>
  <c r="AD70" i="3"/>
  <c r="AC70" i="3"/>
  <c r="AB70" i="3"/>
  <c r="AA70" i="3"/>
  <c r="Z70" i="3"/>
  <c r="Y70" i="3"/>
  <c r="X70" i="3"/>
  <c r="W70" i="3"/>
  <c r="V70" i="3"/>
  <c r="U70" i="3"/>
  <c r="T70" i="3"/>
  <c r="S70" i="3"/>
  <c r="R70" i="3"/>
  <c r="Q70" i="3"/>
  <c r="P70" i="3"/>
  <c r="O70" i="3"/>
  <c r="N69" i="3"/>
  <c r="I69" i="3"/>
  <c r="K69" i="3" s="1"/>
  <c r="M69" i="3" s="1"/>
  <c r="L69" i="3" s="1"/>
  <c r="G69" i="3"/>
  <c r="AH69" i="3" s="1"/>
  <c r="AI68" i="3"/>
  <c r="AI67" i="3" s="1"/>
  <c r="N68" i="3"/>
  <c r="I68" i="3"/>
  <c r="K68" i="3" s="1"/>
  <c r="AH67" i="3"/>
  <c r="J67" i="3"/>
  <c r="H67" i="3"/>
  <c r="H64" i="3" s="1"/>
  <c r="H63" i="3" s="1"/>
  <c r="G67" i="3"/>
  <c r="N66" i="3"/>
  <c r="I66" i="3"/>
  <c r="G66" i="3"/>
  <c r="AI66" i="3" s="1"/>
  <c r="AI65" i="3"/>
  <c r="N65" i="3"/>
  <c r="I65" i="3"/>
  <c r="K65" i="3" s="1"/>
  <c r="M65" i="3" s="1"/>
  <c r="AG64" i="3"/>
  <c r="AG63" i="3" s="1"/>
  <c r="AF64" i="3"/>
  <c r="AE64" i="3"/>
  <c r="AD64" i="3"/>
  <c r="AD63" i="3" s="1"/>
  <c r="AC64" i="3"/>
  <c r="AB64" i="3"/>
  <c r="AA64" i="3"/>
  <c r="AA63" i="3" s="1"/>
  <c r="Z64" i="3"/>
  <c r="Z63" i="3" s="1"/>
  <c r="Y64" i="3"/>
  <c r="Y63" i="3" s="1"/>
  <c r="X64" i="3"/>
  <c r="W64" i="3"/>
  <c r="V64" i="3"/>
  <c r="V63" i="3" s="1"/>
  <c r="U64" i="3"/>
  <c r="U63" i="3" s="1"/>
  <c r="T64" i="3"/>
  <c r="S64" i="3"/>
  <c r="S63" i="3" s="1"/>
  <c r="R64" i="3"/>
  <c r="R63" i="3" s="1"/>
  <c r="Q64" i="3"/>
  <c r="Q63" i="3" s="1"/>
  <c r="P64" i="3"/>
  <c r="O64" i="3"/>
  <c r="J64" i="3"/>
  <c r="J63" i="3" s="1"/>
  <c r="AF63" i="3"/>
  <c r="AE63" i="3"/>
  <c r="AC63" i="3"/>
  <c r="AB63" i="3"/>
  <c r="X63" i="3"/>
  <c r="W63" i="3"/>
  <c r="T63" i="3"/>
  <c r="P63" i="3"/>
  <c r="O63" i="3"/>
  <c r="AI62" i="3"/>
  <c r="AI61" i="3" s="1"/>
  <c r="J62" i="3"/>
  <c r="N62" i="3" s="1"/>
  <c r="I62" i="3"/>
  <c r="K62" i="3" s="1"/>
  <c r="AH61" i="3"/>
  <c r="H61" i="3"/>
  <c r="G61" i="3"/>
  <c r="AI60" i="3"/>
  <c r="AI59" i="3" s="1"/>
  <c r="AI58" i="3" s="1"/>
  <c r="N60" i="3"/>
  <c r="I60" i="3"/>
  <c r="K60" i="3" s="1"/>
  <c r="AH59" i="3"/>
  <c r="J59" i="3"/>
  <c r="H59" i="3"/>
  <c r="H58" i="3" s="1"/>
  <c r="G59" i="3"/>
  <c r="AH58" i="3"/>
  <c r="AG58" i="3"/>
  <c r="AF58" i="3"/>
  <c r="AE58" i="3"/>
  <c r="AD58" i="3"/>
  <c r="AC58" i="3"/>
  <c r="AB58" i="3"/>
  <c r="AA58" i="3"/>
  <c r="Z58" i="3"/>
  <c r="Y58" i="3"/>
  <c r="X58" i="3"/>
  <c r="W58" i="3"/>
  <c r="V58" i="3"/>
  <c r="U58" i="3"/>
  <c r="T58" i="3"/>
  <c r="S58" i="3"/>
  <c r="R58" i="3"/>
  <c r="Q58" i="3"/>
  <c r="P58" i="3"/>
  <c r="O58" i="3"/>
  <c r="G58" i="3"/>
  <c r="J57" i="3"/>
  <c r="N57" i="3" s="1"/>
  <c r="N56" i="3" s="1"/>
  <c r="I57" i="3"/>
  <c r="G57" i="3"/>
  <c r="AI57" i="3" s="1"/>
  <c r="AI56" i="3" s="1"/>
  <c r="AH56" i="3"/>
  <c r="AG56" i="3"/>
  <c r="AF56" i="3"/>
  <c r="AE56" i="3"/>
  <c r="AD56" i="3"/>
  <c r="AC56" i="3"/>
  <c r="AC53" i="3" s="1"/>
  <c r="AC50" i="3" s="1"/>
  <c r="AB56" i="3"/>
  <c r="AA56" i="3"/>
  <c r="Z56" i="3"/>
  <c r="Y56" i="3"/>
  <c r="X56" i="3"/>
  <c r="W56" i="3"/>
  <c r="V56" i="3"/>
  <c r="U56" i="3"/>
  <c r="U53" i="3" s="1"/>
  <c r="U50" i="3" s="1"/>
  <c r="T56" i="3"/>
  <c r="S56" i="3"/>
  <c r="R56" i="3"/>
  <c r="Q56" i="3"/>
  <c r="P56" i="3"/>
  <c r="O56" i="3"/>
  <c r="H56" i="3"/>
  <c r="G56" i="3"/>
  <c r="J55" i="3"/>
  <c r="N55" i="3" s="1"/>
  <c r="N54" i="3" s="1"/>
  <c r="I55" i="3"/>
  <c r="I54" i="3" s="1"/>
  <c r="G55" i="3"/>
  <c r="G54" i="3" s="1"/>
  <c r="G53" i="3" s="1"/>
  <c r="AH54" i="3"/>
  <c r="AH53" i="3" s="1"/>
  <c r="AH50" i="3" s="1"/>
  <c r="AG54" i="3"/>
  <c r="AF54" i="3"/>
  <c r="AF53" i="3" s="1"/>
  <c r="AE54" i="3"/>
  <c r="AD54" i="3"/>
  <c r="AC54" i="3"/>
  <c r="AB54" i="3"/>
  <c r="AB53" i="3" s="1"/>
  <c r="AA54" i="3"/>
  <c r="AA53" i="3" s="1"/>
  <c r="Z54" i="3"/>
  <c r="Z53" i="3" s="1"/>
  <c r="Z50" i="3" s="1"/>
  <c r="Y54" i="3"/>
  <c r="X54" i="3"/>
  <c r="X53" i="3" s="1"/>
  <c r="W54" i="3"/>
  <c r="V54" i="3"/>
  <c r="U54" i="3"/>
  <c r="T54" i="3"/>
  <c r="T53" i="3" s="1"/>
  <c r="S54" i="3"/>
  <c r="S53" i="3" s="1"/>
  <c r="R54" i="3"/>
  <c r="R53" i="3" s="1"/>
  <c r="R50" i="3" s="1"/>
  <c r="Q54" i="3"/>
  <c r="P54" i="3"/>
  <c r="P53" i="3" s="1"/>
  <c r="O54" i="3"/>
  <c r="J54" i="3"/>
  <c r="H54" i="3"/>
  <c r="AG53" i="3"/>
  <c r="Y53" i="3"/>
  <c r="Q53" i="3"/>
  <c r="N52" i="3"/>
  <c r="N51" i="3" s="1"/>
  <c r="I52" i="3"/>
  <c r="K52" i="3" s="1"/>
  <c r="G52" i="3"/>
  <c r="G51" i="3" s="1"/>
  <c r="AH51" i="3"/>
  <c r="AG51" i="3"/>
  <c r="AF51" i="3"/>
  <c r="AF50" i="3" s="1"/>
  <c r="AE51" i="3"/>
  <c r="AD51" i="3"/>
  <c r="AC51" i="3"/>
  <c r="AB51" i="3"/>
  <c r="AA51" i="3"/>
  <c r="Z51" i="3"/>
  <c r="Y51" i="3"/>
  <c r="Y50" i="3" s="1"/>
  <c r="X51" i="3"/>
  <c r="X50" i="3" s="1"/>
  <c r="W51" i="3"/>
  <c r="V51" i="3"/>
  <c r="U51" i="3"/>
  <c r="T51" i="3"/>
  <c r="S51" i="3"/>
  <c r="R51" i="3"/>
  <c r="Q51" i="3"/>
  <c r="P51" i="3"/>
  <c r="P50" i="3" s="1"/>
  <c r="O51" i="3"/>
  <c r="J51" i="3"/>
  <c r="H51" i="3"/>
  <c r="AH48" i="3"/>
  <c r="AH47" i="3" s="1"/>
  <c r="AH46" i="3" s="1"/>
  <c r="J48" i="3"/>
  <c r="J47" i="3" s="1"/>
  <c r="J46" i="3" s="1"/>
  <c r="I48" i="3"/>
  <c r="I47" i="3" s="1"/>
  <c r="I46" i="3" s="1"/>
  <c r="AI47" i="3"/>
  <c r="AI46" i="3" s="1"/>
  <c r="O47" i="3"/>
  <c r="O46" i="3" s="1"/>
  <c r="H47" i="3"/>
  <c r="H46" i="3" s="1"/>
  <c r="G47" i="3"/>
  <c r="G46" i="3" s="1"/>
  <c r="AG46" i="3"/>
  <c r="AF46" i="3"/>
  <c r="AE46" i="3"/>
  <c r="AD46" i="3"/>
  <c r="AC46" i="3"/>
  <c r="AB46" i="3"/>
  <c r="AA46" i="3"/>
  <c r="Z46" i="3"/>
  <c r="Y46" i="3"/>
  <c r="X46" i="3"/>
  <c r="W46" i="3"/>
  <c r="V46" i="3"/>
  <c r="U46" i="3"/>
  <c r="T46" i="3"/>
  <c r="S46" i="3"/>
  <c r="R46" i="3"/>
  <c r="Q46" i="3"/>
  <c r="P46" i="3"/>
  <c r="AI45" i="3"/>
  <c r="J45" i="3"/>
  <c r="N45" i="3" s="1"/>
  <c r="I45" i="3"/>
  <c r="J44" i="3"/>
  <c r="I44" i="3"/>
  <c r="G44" i="3"/>
  <c r="AI44" i="3" s="1"/>
  <c r="AH43" i="3"/>
  <c r="O43" i="3"/>
  <c r="H43" i="3"/>
  <c r="G43" i="3"/>
  <c r="AI42" i="3"/>
  <c r="J42" i="3"/>
  <c r="N42" i="3" s="1"/>
  <c r="I42" i="3"/>
  <c r="J41" i="3"/>
  <c r="J40" i="3" s="1"/>
  <c r="N40" i="3" s="1"/>
  <c r="I41" i="3"/>
  <c r="I40" i="3" s="1"/>
  <c r="G41" i="3"/>
  <c r="G40" i="3" s="1"/>
  <c r="AH40" i="3"/>
  <c r="O40" i="3"/>
  <c r="H40" i="3"/>
  <c r="AI39" i="3"/>
  <c r="AI38" i="3" s="1"/>
  <c r="O39" i="3"/>
  <c r="N39" i="3"/>
  <c r="J39" i="3"/>
  <c r="J38" i="3" s="1"/>
  <c r="I39" i="3"/>
  <c r="I38" i="3" s="1"/>
  <c r="AH38" i="3"/>
  <c r="AH37" i="3" s="1"/>
  <c r="H38" i="3"/>
  <c r="G38" i="3"/>
  <c r="AI36" i="3"/>
  <c r="AI35" i="3" s="1"/>
  <c r="J36" i="3"/>
  <c r="N36" i="3" s="1"/>
  <c r="I36" i="3"/>
  <c r="K36" i="3" s="1"/>
  <c r="M36" i="3" s="1"/>
  <c r="L36" i="3" s="1"/>
  <c r="AH35" i="3"/>
  <c r="H35" i="3"/>
  <c r="G35" i="3"/>
  <c r="O34" i="3"/>
  <c r="N34" i="3"/>
  <c r="I34" i="3"/>
  <c r="I33" i="3" s="1"/>
  <c r="G34" i="3"/>
  <c r="AI34" i="3" s="1"/>
  <c r="AI33" i="3" s="1"/>
  <c r="AH33" i="3"/>
  <c r="J33" i="3"/>
  <c r="N33" i="3" s="1"/>
  <c r="H33" i="3"/>
  <c r="N32" i="3"/>
  <c r="N31" i="3" s="1"/>
  <c r="J32" i="3"/>
  <c r="J31" i="3" s="1"/>
  <c r="I32" i="3"/>
  <c r="K32" i="3" s="1"/>
  <c r="G32" i="3"/>
  <c r="AI32" i="3" s="1"/>
  <c r="AI31" i="3" s="1"/>
  <c r="AH31" i="3"/>
  <c r="AG31" i="3"/>
  <c r="AF31" i="3"/>
  <c r="AE31" i="3"/>
  <c r="AD31" i="3"/>
  <c r="AC31" i="3"/>
  <c r="AB31" i="3"/>
  <c r="AA31" i="3"/>
  <c r="Z31" i="3"/>
  <c r="Y31" i="3"/>
  <c r="X31" i="3"/>
  <c r="W31" i="3"/>
  <c r="V31" i="3"/>
  <c r="U31" i="3"/>
  <c r="T31" i="3"/>
  <c r="S31" i="3"/>
  <c r="R31" i="3"/>
  <c r="Q31" i="3"/>
  <c r="P31" i="3"/>
  <c r="O31" i="3"/>
  <c r="H31" i="3"/>
  <c r="G31" i="3"/>
  <c r="AH30" i="3"/>
  <c r="J30" i="3"/>
  <c r="N30" i="3" s="1"/>
  <c r="I30" i="3"/>
  <c r="I29" i="3" s="1"/>
  <c r="AI29" i="3"/>
  <c r="AH29" i="3"/>
  <c r="AH26" i="3" s="1"/>
  <c r="H29" i="3"/>
  <c r="H26" i="3" s="1"/>
  <c r="H25" i="3" s="1"/>
  <c r="G29" i="3"/>
  <c r="AI28" i="3"/>
  <c r="J28" i="3"/>
  <c r="N28" i="3" s="1"/>
  <c r="N27" i="3" s="1"/>
  <c r="I28" i="3"/>
  <c r="I27" i="3" s="1"/>
  <c r="G28" i="3"/>
  <c r="AI27" i="3"/>
  <c r="AH27" i="3"/>
  <c r="AG27" i="3"/>
  <c r="AF27" i="3"/>
  <c r="AE27" i="3"/>
  <c r="AE26" i="3" s="1"/>
  <c r="AD27" i="3"/>
  <c r="AD26" i="3" s="1"/>
  <c r="AC27" i="3"/>
  <c r="AB27" i="3"/>
  <c r="AA27" i="3"/>
  <c r="AA26" i="3" s="1"/>
  <c r="Z27" i="3"/>
  <c r="Y27" i="3"/>
  <c r="Y26" i="3" s="1"/>
  <c r="X27" i="3"/>
  <c r="W27" i="3"/>
  <c r="W26" i="3" s="1"/>
  <c r="V27" i="3"/>
  <c r="V26" i="3" s="1"/>
  <c r="U27" i="3"/>
  <c r="T27" i="3"/>
  <c r="S27" i="3"/>
  <c r="S26" i="3" s="1"/>
  <c r="R27" i="3"/>
  <c r="Q27" i="3"/>
  <c r="Q26" i="3" s="1"/>
  <c r="P27" i="3"/>
  <c r="O27" i="3"/>
  <c r="O26" i="3" s="1"/>
  <c r="H27" i="3"/>
  <c r="G27" i="3"/>
  <c r="G26" i="3" s="1"/>
  <c r="AI26" i="3"/>
  <c r="AG26" i="3"/>
  <c r="AF26" i="3"/>
  <c r="AC26" i="3"/>
  <c r="AB26" i="3"/>
  <c r="Z26" i="3"/>
  <c r="X26" i="3"/>
  <c r="U26" i="3"/>
  <c r="T26" i="3"/>
  <c r="R26" i="3"/>
  <c r="P26" i="3"/>
  <c r="AI24" i="3"/>
  <c r="AI23" i="3" s="1"/>
  <c r="J24" i="3"/>
  <c r="N24" i="3" s="1"/>
  <c r="I24" i="3"/>
  <c r="I23" i="3" s="1"/>
  <c r="AH23" i="3"/>
  <c r="J23" i="3"/>
  <c r="N23" i="3" s="1"/>
  <c r="H23" i="3"/>
  <c r="G23" i="3"/>
  <c r="AH22" i="3"/>
  <c r="J22" i="3"/>
  <c r="J21" i="3" s="1"/>
  <c r="I22" i="3"/>
  <c r="AI21" i="3"/>
  <c r="AH21" i="3"/>
  <c r="H21" i="3"/>
  <c r="G21" i="3"/>
  <c r="AI20" i="3"/>
  <c r="AI19" i="3" s="1"/>
  <c r="J20" i="3"/>
  <c r="N20" i="3" s="1"/>
  <c r="I20" i="3"/>
  <c r="AH19" i="3"/>
  <c r="H19" i="3"/>
  <c r="G19" i="3"/>
  <c r="AH18" i="3"/>
  <c r="AI18" i="3" s="1"/>
  <c r="AI17" i="3" s="1"/>
  <c r="J18" i="3"/>
  <c r="N18" i="3" s="1"/>
  <c r="I18" i="3"/>
  <c r="I17" i="3" s="1"/>
  <c r="AH17" i="3"/>
  <c r="H17" i="3"/>
  <c r="H16" i="3" s="1"/>
  <c r="H15" i="3" s="1"/>
  <c r="G17" i="3"/>
  <c r="AH14" i="3"/>
  <c r="J14" i="3"/>
  <c r="N14" i="3" s="1"/>
  <c r="I14" i="3"/>
  <c r="G14" i="3"/>
  <c r="J13" i="3"/>
  <c r="N13" i="3" s="1"/>
  <c r="I13" i="3"/>
  <c r="G13" i="3"/>
  <c r="AI13" i="3" s="1"/>
  <c r="AI12" i="3"/>
  <c r="J12" i="3"/>
  <c r="N12" i="3" s="1"/>
  <c r="I12" i="3"/>
  <c r="J11" i="3"/>
  <c r="J7" i="3" s="1"/>
  <c r="J6" i="3" s="1"/>
  <c r="I11" i="3"/>
  <c r="G11" i="3"/>
  <c r="AI11" i="3" s="1"/>
  <c r="J10" i="3"/>
  <c r="N10" i="3" s="1"/>
  <c r="I10" i="3"/>
  <c r="K10" i="3" s="1"/>
  <c r="G10" i="3"/>
  <c r="AI10" i="3" s="1"/>
  <c r="N9" i="3"/>
  <c r="J9" i="3"/>
  <c r="I9" i="3"/>
  <c r="K9" i="3" s="1"/>
  <c r="M9" i="3" s="1"/>
  <c r="L9" i="3" s="1"/>
  <c r="G9" i="3"/>
  <c r="AI9" i="3" s="1"/>
  <c r="N8" i="3"/>
  <c r="N7" i="3" s="1"/>
  <c r="J8" i="3"/>
  <c r="I8" i="3"/>
  <c r="G8" i="3"/>
  <c r="AI8" i="3" s="1"/>
  <c r="AH7" i="3"/>
  <c r="AG7" i="3"/>
  <c r="AF7" i="3"/>
  <c r="AE7" i="3"/>
  <c r="AD7" i="3"/>
  <c r="AC7" i="3"/>
  <c r="AB7" i="3"/>
  <c r="AA7" i="3"/>
  <c r="Z7" i="3"/>
  <c r="Y7" i="3"/>
  <c r="X7" i="3"/>
  <c r="W7" i="3"/>
  <c r="V7" i="3"/>
  <c r="U7" i="3"/>
  <c r="T7" i="3"/>
  <c r="S7" i="3"/>
  <c r="R7" i="3"/>
  <c r="Q7" i="3"/>
  <c r="P7" i="3"/>
  <c r="O7" i="3"/>
  <c r="H7" i="3"/>
  <c r="H6" i="3" s="1"/>
  <c r="AH6" i="3"/>
  <c r="K39" i="3" l="1"/>
  <c r="M39" i="3" s="1"/>
  <c r="L39" i="3" s="1"/>
  <c r="K18" i="3"/>
  <c r="M18" i="3" s="1"/>
  <c r="L18" i="3" s="1"/>
  <c r="I26" i="3"/>
  <c r="I111" i="3"/>
  <c r="I110" i="3" s="1"/>
  <c r="I35" i="3"/>
  <c r="I107" i="3"/>
  <c r="I106" i="3" s="1"/>
  <c r="I81" i="3"/>
  <c r="I142" i="3"/>
  <c r="N93" i="3"/>
  <c r="P89" i="3"/>
  <c r="P88" i="3" s="1"/>
  <c r="Q100" i="3"/>
  <c r="Y100" i="3"/>
  <c r="AG100" i="3"/>
  <c r="AG89" i="3" s="1"/>
  <c r="AG88" i="3" s="1"/>
  <c r="AH115" i="3"/>
  <c r="AH114" i="3" s="1"/>
  <c r="AI121" i="3"/>
  <c r="O129" i="3"/>
  <c r="W129" i="3"/>
  <c r="AE129" i="3"/>
  <c r="K8" i="3"/>
  <c r="M8" i="3" s="1"/>
  <c r="L8" i="3" s="1"/>
  <c r="N11" i="3"/>
  <c r="AI14" i="3"/>
  <c r="AI7" i="3" s="1"/>
  <c r="AI6" i="3" s="1"/>
  <c r="J35" i="3"/>
  <c r="N35" i="3" s="1"/>
  <c r="AI37" i="3"/>
  <c r="AI41" i="3"/>
  <c r="AI40" i="3" s="1"/>
  <c r="K55" i="3"/>
  <c r="M55" i="3" s="1"/>
  <c r="N59" i="3"/>
  <c r="J61" i="3"/>
  <c r="N86" i="3"/>
  <c r="N85" i="3" s="1"/>
  <c r="Q89" i="3"/>
  <c r="Q88" i="3" s="1"/>
  <c r="Y89" i="3"/>
  <c r="Y88" i="3" s="1"/>
  <c r="AI92" i="3"/>
  <c r="G93" i="3"/>
  <c r="M99" i="3"/>
  <c r="L99" i="3" s="1"/>
  <c r="G107" i="3"/>
  <c r="G106" i="3" s="1"/>
  <c r="U110" i="3"/>
  <c r="AC110" i="3"/>
  <c r="AI110" i="3"/>
  <c r="K114" i="3"/>
  <c r="M123" i="3"/>
  <c r="L123" i="3" s="1"/>
  <c r="AI137" i="3"/>
  <c r="Q150" i="3"/>
  <c r="AG150" i="3"/>
  <c r="S150" i="3"/>
  <c r="N156" i="3"/>
  <c r="I163" i="3"/>
  <c r="I158" i="3" s="1"/>
  <c r="H53" i="3"/>
  <c r="H50" i="3" s="1"/>
  <c r="K14" i="3"/>
  <c r="M14" i="3" s="1"/>
  <c r="L14" i="3" s="1"/>
  <c r="K20" i="3"/>
  <c r="K22" i="3"/>
  <c r="M22" i="3" s="1"/>
  <c r="L22" i="3" s="1"/>
  <c r="K28" i="3"/>
  <c r="M28" i="3" s="1"/>
  <c r="AH25" i="3"/>
  <c r="K42" i="3"/>
  <c r="M42" i="3" s="1"/>
  <c r="L42" i="3" s="1"/>
  <c r="AI43" i="3"/>
  <c r="K76" i="3"/>
  <c r="K75" i="3" s="1"/>
  <c r="K74" i="3" s="1"/>
  <c r="M74" i="3" s="1"/>
  <c r="L74" i="3" s="1"/>
  <c r="I78" i="3"/>
  <c r="S100" i="3"/>
  <c r="AA100" i="3"/>
  <c r="J100" i="3"/>
  <c r="M105" i="3"/>
  <c r="M109" i="3"/>
  <c r="J159" i="3"/>
  <c r="J161" i="3"/>
  <c r="N161" i="3" s="1"/>
  <c r="N163" i="3"/>
  <c r="AB50" i="3"/>
  <c r="Q50" i="3"/>
  <c r="AG50" i="3"/>
  <c r="O53" i="3"/>
  <c r="O50" i="3" s="1"/>
  <c r="W53" i="3"/>
  <c r="W50" i="3" s="1"/>
  <c r="AE53" i="3"/>
  <c r="AE50" i="3" s="1"/>
  <c r="J93" i="3"/>
  <c r="K96" i="3"/>
  <c r="M96" i="3" s="1"/>
  <c r="L96" i="3" s="1"/>
  <c r="N101" i="3"/>
  <c r="N100" i="3" s="1"/>
  <c r="H116" i="3"/>
  <c r="S116" i="3"/>
  <c r="AA116" i="3"/>
  <c r="H129" i="3"/>
  <c r="T129" i="3"/>
  <c r="T89" i="3" s="1"/>
  <c r="T88" i="3" s="1"/>
  <c r="AB129" i="3"/>
  <c r="AB89" i="3" s="1"/>
  <c r="AB88" i="3" s="1"/>
  <c r="AI148" i="3"/>
  <c r="AI150" i="3"/>
  <c r="U150" i="3"/>
  <c r="AC150" i="3"/>
  <c r="AI16" i="3"/>
  <c r="AI15" i="3" s="1"/>
  <c r="N22" i="3"/>
  <c r="N47" i="3"/>
  <c r="N46" i="3" s="1"/>
  <c r="AI55" i="3"/>
  <c r="AI54" i="3" s="1"/>
  <c r="AI109" i="3"/>
  <c r="J129" i="3"/>
  <c r="AI147" i="3"/>
  <c r="H150" i="3"/>
  <c r="T50" i="3"/>
  <c r="K45" i="3"/>
  <c r="M45" i="3" s="1"/>
  <c r="L45" i="3" s="1"/>
  <c r="G50" i="3"/>
  <c r="K57" i="3"/>
  <c r="M57" i="3" s="1"/>
  <c r="M56" i="3" s="1"/>
  <c r="J72" i="3"/>
  <c r="Y49" i="3"/>
  <c r="AI94" i="3"/>
  <c r="K98" i="3"/>
  <c r="M98" i="3" s="1"/>
  <c r="L98" i="3" s="1"/>
  <c r="V116" i="3"/>
  <c r="V89" i="3" s="1"/>
  <c r="V88" i="3" s="1"/>
  <c r="V49" i="3" s="1"/>
  <c r="AD116" i="3"/>
  <c r="AD89" i="3" s="1"/>
  <c r="AD88" i="3" s="1"/>
  <c r="G121" i="3"/>
  <c r="K160" i="3"/>
  <c r="M160" i="3" s="1"/>
  <c r="L160" i="3" s="1"/>
  <c r="K162" i="3"/>
  <c r="K161" i="3" s="1"/>
  <c r="M161" i="3" s="1"/>
  <c r="L161" i="3" s="1"/>
  <c r="N21" i="3"/>
  <c r="G70" i="3"/>
  <c r="N144" i="3"/>
  <c r="K11" i="3"/>
  <c r="M11" i="3" s="1"/>
  <c r="L11" i="3" s="1"/>
  <c r="K13" i="3"/>
  <c r="M13" i="3" s="1"/>
  <c r="L13" i="3" s="1"/>
  <c r="J17" i="3"/>
  <c r="J19" i="3"/>
  <c r="N19" i="3" s="1"/>
  <c r="I51" i="3"/>
  <c r="S50" i="3"/>
  <c r="AA50" i="3"/>
  <c r="J56" i="3"/>
  <c r="J53" i="3" s="1"/>
  <c r="V53" i="3"/>
  <c r="V50" i="3" s="1"/>
  <c r="AD53" i="3"/>
  <c r="AD50" i="3" s="1"/>
  <c r="N67" i="3"/>
  <c r="N64" i="3" s="1"/>
  <c r="N63" i="3" s="1"/>
  <c r="I90" i="3"/>
  <c r="R100" i="3"/>
  <c r="R89" i="3" s="1"/>
  <c r="R88" i="3" s="1"/>
  <c r="R49" i="3" s="1"/>
  <c r="Z100" i="3"/>
  <c r="Z89" i="3" s="1"/>
  <c r="Z88" i="3" s="1"/>
  <c r="H89" i="3"/>
  <c r="H88" i="3" s="1"/>
  <c r="H49" i="3" s="1"/>
  <c r="S110" i="3"/>
  <c r="AA110" i="3"/>
  <c r="K112" i="3"/>
  <c r="M112" i="3" s="1"/>
  <c r="M115" i="3"/>
  <c r="P116" i="3"/>
  <c r="X116" i="3"/>
  <c r="X89" i="3" s="1"/>
  <c r="X88" i="3" s="1"/>
  <c r="X49" i="3" s="1"/>
  <c r="AF116" i="3"/>
  <c r="AF89" i="3" s="1"/>
  <c r="AF88" i="3" s="1"/>
  <c r="J121" i="3"/>
  <c r="N145" i="3"/>
  <c r="G156" i="3"/>
  <c r="M108" i="3"/>
  <c r="L108" i="3" s="1"/>
  <c r="AH108" i="3"/>
  <c r="AH107" i="3" s="1"/>
  <c r="AH106" i="3" s="1"/>
  <c r="K34" i="3"/>
  <c r="K92" i="3"/>
  <c r="M92" i="3" s="1"/>
  <c r="L92" i="3" s="1"/>
  <c r="L90" i="3" s="1"/>
  <c r="I132" i="3"/>
  <c r="I101" i="3"/>
  <c r="I100" i="3" s="1"/>
  <c r="K155" i="3"/>
  <c r="I31" i="3"/>
  <c r="I25" i="3" s="1"/>
  <c r="K38" i="3"/>
  <c r="M38" i="3" s="1"/>
  <c r="L38" i="3" s="1"/>
  <c r="K41" i="3"/>
  <c r="K120" i="3"/>
  <c r="I21" i="3"/>
  <c r="K48" i="3"/>
  <c r="K47" i="3" s="1"/>
  <c r="M140" i="3"/>
  <c r="L140" i="3" s="1"/>
  <c r="I93" i="3"/>
  <c r="I151" i="3"/>
  <c r="I56" i="3"/>
  <c r="I53" i="3" s="1"/>
  <c r="K95" i="3"/>
  <c r="M95" i="3" s="1"/>
  <c r="L95" i="3" s="1"/>
  <c r="K24" i="3"/>
  <c r="I124" i="3"/>
  <c r="K146" i="3"/>
  <c r="I43" i="3"/>
  <c r="I37" i="3" s="1"/>
  <c r="I137" i="3"/>
  <c r="N6" i="3"/>
  <c r="H5" i="3"/>
  <c r="N38" i="3"/>
  <c r="H37" i="3"/>
  <c r="L65" i="3"/>
  <c r="K78" i="3"/>
  <c r="M79" i="3"/>
  <c r="G16" i="3"/>
  <c r="G15" i="3" s="1"/>
  <c r="M20" i="3"/>
  <c r="L20" i="3" s="1"/>
  <c r="K19" i="3"/>
  <c r="M19" i="3" s="1"/>
  <c r="L19" i="3" s="1"/>
  <c r="K30" i="3"/>
  <c r="L57" i="3"/>
  <c r="L56" i="3" s="1"/>
  <c r="M60" i="3"/>
  <c r="L60" i="3" s="1"/>
  <c r="K59" i="3"/>
  <c r="J71" i="3"/>
  <c r="N72" i="3"/>
  <c r="N79" i="3"/>
  <c r="N78" i="3" s="1"/>
  <c r="J78" i="3"/>
  <c r="M62" i="3"/>
  <c r="L62" i="3" s="1"/>
  <c r="K61" i="3"/>
  <c r="M61" i="3" s="1"/>
  <c r="L61" i="3" s="1"/>
  <c r="M10" i="3"/>
  <c r="L10" i="3" s="1"/>
  <c r="J43" i="3"/>
  <c r="N44" i="3"/>
  <c r="K73" i="3"/>
  <c r="I72" i="3"/>
  <c r="I71" i="3" s="1"/>
  <c r="I70" i="3" s="1"/>
  <c r="K51" i="3"/>
  <c r="M52" i="3"/>
  <c r="K31" i="3"/>
  <c r="M32" i="3"/>
  <c r="N53" i="3"/>
  <c r="K66" i="3"/>
  <c r="M66" i="3" s="1"/>
  <c r="L66" i="3" s="1"/>
  <c r="M91" i="3"/>
  <c r="AH91" i="3"/>
  <c r="M68" i="3"/>
  <c r="L68" i="3" s="1"/>
  <c r="K67" i="3"/>
  <c r="M67" i="3" s="1"/>
  <c r="L67" i="3" s="1"/>
  <c r="K17" i="3"/>
  <c r="I19" i="3"/>
  <c r="AI25" i="3"/>
  <c r="K40" i="3"/>
  <c r="M40" i="3" s="1"/>
  <c r="L40" i="3" s="1"/>
  <c r="I59" i="3"/>
  <c r="Q49" i="3"/>
  <c r="L82" i="3"/>
  <c r="L81" i="3" s="1"/>
  <c r="M81" i="3"/>
  <c r="I7" i="3"/>
  <c r="I6" i="3" s="1"/>
  <c r="K12" i="3"/>
  <c r="M12" i="3" s="1"/>
  <c r="L12" i="3" s="1"/>
  <c r="AH16" i="3"/>
  <c r="AH15" i="3" s="1"/>
  <c r="AH5" i="3" s="1"/>
  <c r="J29" i="3"/>
  <c r="N29" i="3" s="1"/>
  <c r="N26" i="3" s="1"/>
  <c r="P49" i="3"/>
  <c r="AI53" i="3"/>
  <c r="I61" i="3"/>
  <c r="J74" i="3"/>
  <c r="N74" i="3" s="1"/>
  <c r="N75" i="3"/>
  <c r="G7" i="3"/>
  <c r="G6" i="3" s="1"/>
  <c r="K35" i="3"/>
  <c r="M35" i="3" s="1"/>
  <c r="L35" i="3" s="1"/>
  <c r="G37" i="3"/>
  <c r="AI69" i="3"/>
  <c r="AI64" i="3" s="1"/>
  <c r="AI63" i="3" s="1"/>
  <c r="AH64" i="3"/>
  <c r="AH63" i="3" s="1"/>
  <c r="I67" i="3"/>
  <c r="I64" i="3" s="1"/>
  <c r="I63" i="3" s="1"/>
  <c r="U89" i="3"/>
  <c r="U88" i="3" s="1"/>
  <c r="U49" i="3" s="1"/>
  <c r="AC89" i="3"/>
  <c r="AC88" i="3" s="1"/>
  <c r="AC49" i="3" s="1"/>
  <c r="G100" i="3"/>
  <c r="K101" i="3"/>
  <c r="AH102" i="3"/>
  <c r="M102" i="3"/>
  <c r="L109" i="3"/>
  <c r="L107" i="3" s="1"/>
  <c r="L106" i="3" s="1"/>
  <c r="M107" i="3"/>
  <c r="M106" i="3" s="1"/>
  <c r="I126" i="3"/>
  <c r="K127" i="3"/>
  <c r="M41" i="3"/>
  <c r="L41" i="3" s="1"/>
  <c r="K44" i="3"/>
  <c r="AI52" i="3"/>
  <c r="AI51" i="3" s="1"/>
  <c r="AI50" i="3" s="1"/>
  <c r="K81" i="3"/>
  <c r="O89" i="3"/>
  <c r="O88" i="3" s="1"/>
  <c r="O49" i="3" s="1"/>
  <c r="W89" i="3"/>
  <c r="W88" i="3" s="1"/>
  <c r="W49" i="3" s="1"/>
  <c r="AE89" i="3"/>
  <c r="AE88" i="3" s="1"/>
  <c r="AE49" i="3" s="1"/>
  <c r="M94" i="3"/>
  <c r="AI107" i="3"/>
  <c r="AI106" i="3" s="1"/>
  <c r="M131" i="3"/>
  <c r="K130" i="3"/>
  <c r="G33" i="3"/>
  <c r="N41" i="3"/>
  <c r="N48" i="3"/>
  <c r="N76" i="3"/>
  <c r="K84" i="3"/>
  <c r="I83" i="3"/>
  <c r="L105" i="3"/>
  <c r="L104" i="3" s="1"/>
  <c r="M104" i="3"/>
  <c r="M113" i="3"/>
  <c r="L113" i="3" s="1"/>
  <c r="AH113" i="3"/>
  <c r="AH111" i="3" s="1"/>
  <c r="AH110" i="3" s="1"/>
  <c r="G126" i="3"/>
  <c r="AI128" i="3"/>
  <c r="K151" i="3"/>
  <c r="M152" i="3"/>
  <c r="N17" i="3"/>
  <c r="J27" i="3"/>
  <c r="J26" i="3" s="1"/>
  <c r="J25" i="3" s="1"/>
  <c r="N25" i="3" s="1"/>
  <c r="AI93" i="3"/>
  <c r="AH103" i="3"/>
  <c r="M103" i="3"/>
  <c r="L103" i="3" s="1"/>
  <c r="N150" i="3"/>
  <c r="K154" i="3"/>
  <c r="K153" i="3" s="1"/>
  <c r="M155" i="3"/>
  <c r="K157" i="3"/>
  <c r="I156" i="3"/>
  <c r="I150" i="3" s="1"/>
  <c r="G64" i="3"/>
  <c r="G63" i="3" s="1"/>
  <c r="AH128" i="3"/>
  <c r="K132" i="3"/>
  <c r="AH133" i="3"/>
  <c r="AH132" i="3" s="1"/>
  <c r="AH129" i="3" s="1"/>
  <c r="M133" i="3"/>
  <c r="AI132" i="3"/>
  <c r="AI129" i="3" s="1"/>
  <c r="K148" i="3"/>
  <c r="I147" i="3"/>
  <c r="K87" i="3"/>
  <c r="S89" i="3"/>
  <c r="S88" i="3" s="1"/>
  <c r="S49" i="3" s="1"/>
  <c r="AA89" i="3"/>
  <c r="AA88" i="3" s="1"/>
  <c r="AA49" i="3" s="1"/>
  <c r="K124" i="3"/>
  <c r="AH125" i="3"/>
  <c r="AH124" i="3" s="1"/>
  <c r="M125" i="3"/>
  <c r="J150" i="3"/>
  <c r="K159" i="3"/>
  <c r="M162" i="3"/>
  <c r="L162" i="3" s="1"/>
  <c r="M164" i="3"/>
  <c r="L164" i="3" s="1"/>
  <c r="K163" i="3"/>
  <c r="M163" i="3" s="1"/>
  <c r="L163" i="3" s="1"/>
  <c r="L112" i="3"/>
  <c r="M114" i="3"/>
  <c r="L115" i="3"/>
  <c r="L114" i="3" s="1"/>
  <c r="I121" i="3"/>
  <c r="K122" i="3"/>
  <c r="N132" i="3"/>
  <c r="N129" i="3" s="1"/>
  <c r="N137" i="3"/>
  <c r="K118" i="3"/>
  <c r="J119" i="3"/>
  <c r="J116" i="3" s="1"/>
  <c r="J89" i="3" s="1"/>
  <c r="J88" i="3" s="1"/>
  <c r="I130" i="3"/>
  <c r="K138" i="3"/>
  <c r="M143" i="3"/>
  <c r="M142" i="3" s="1"/>
  <c r="K104" i="3"/>
  <c r="K107" i="3"/>
  <c r="K106" i="3" s="1"/>
  <c r="G137" i="3"/>
  <c r="K111" i="3"/>
  <c r="K110" i="3" s="1"/>
  <c r="G151" i="3"/>
  <c r="G150" i="3" s="1"/>
  <c r="K141" i="3"/>
  <c r="M141" i="3" s="1"/>
  <c r="L141" i="3" s="1"/>
  <c r="M128" i="3"/>
  <c r="L128" i="3" s="1"/>
  <c r="H132" i="1"/>
  <c r="O132" i="1"/>
  <c r="P132" i="1"/>
  <c r="Q132" i="1"/>
  <c r="R132" i="1"/>
  <c r="S132" i="1"/>
  <c r="T132" i="1"/>
  <c r="U132" i="1"/>
  <c r="V132" i="1"/>
  <c r="W132" i="1"/>
  <c r="X132" i="1"/>
  <c r="Y132" i="1"/>
  <c r="Z132" i="1"/>
  <c r="AA132" i="1"/>
  <c r="AB132" i="1"/>
  <c r="AC132" i="1"/>
  <c r="AD132" i="1"/>
  <c r="AE132" i="1"/>
  <c r="AF132" i="1"/>
  <c r="AG132" i="1"/>
  <c r="H130" i="1"/>
  <c r="J130" i="1"/>
  <c r="O130" i="1"/>
  <c r="P130" i="1"/>
  <c r="P129" i="1" s="1"/>
  <c r="Q130" i="1"/>
  <c r="Q129" i="1" s="1"/>
  <c r="R130" i="1"/>
  <c r="S130" i="1"/>
  <c r="T130" i="1"/>
  <c r="U130" i="1"/>
  <c r="V130" i="1"/>
  <c r="W130" i="1"/>
  <c r="X130" i="1"/>
  <c r="X129" i="1" s="1"/>
  <c r="Y130" i="1"/>
  <c r="Z130" i="1"/>
  <c r="AA130" i="1"/>
  <c r="AB130" i="1"/>
  <c r="AC130" i="1"/>
  <c r="AD130" i="1"/>
  <c r="AE130" i="1"/>
  <c r="AF130" i="1"/>
  <c r="AF129" i="1" s="1"/>
  <c r="AG130" i="1"/>
  <c r="AH130" i="1"/>
  <c r="H126" i="1"/>
  <c r="O126" i="1"/>
  <c r="P126" i="1"/>
  <c r="Q126" i="1"/>
  <c r="R126" i="1"/>
  <c r="S126" i="1"/>
  <c r="T126" i="1"/>
  <c r="U126" i="1"/>
  <c r="V126" i="1"/>
  <c r="W126" i="1"/>
  <c r="X126" i="1"/>
  <c r="Y126" i="1"/>
  <c r="Z126" i="1"/>
  <c r="AA126" i="1"/>
  <c r="AB126" i="1"/>
  <c r="AC126" i="1"/>
  <c r="AD126" i="1"/>
  <c r="AE126" i="1"/>
  <c r="AF126" i="1"/>
  <c r="AG126" i="1"/>
  <c r="H124" i="1"/>
  <c r="J124" i="1"/>
  <c r="O124" i="1"/>
  <c r="P124" i="1"/>
  <c r="Q124" i="1"/>
  <c r="R124" i="1"/>
  <c r="S124" i="1"/>
  <c r="T124" i="1"/>
  <c r="U124" i="1"/>
  <c r="V124" i="1"/>
  <c r="W124" i="1"/>
  <c r="X124" i="1"/>
  <c r="Y124" i="1"/>
  <c r="Z124" i="1"/>
  <c r="AA124" i="1"/>
  <c r="AB124" i="1"/>
  <c r="AC124" i="1"/>
  <c r="AD124" i="1"/>
  <c r="AE124" i="1"/>
  <c r="AF124" i="1"/>
  <c r="AG124" i="1"/>
  <c r="H121" i="1"/>
  <c r="O121" i="1"/>
  <c r="P121" i="1"/>
  <c r="Q121" i="1"/>
  <c r="R121" i="1"/>
  <c r="S121" i="1"/>
  <c r="T121" i="1"/>
  <c r="U121" i="1"/>
  <c r="V121" i="1"/>
  <c r="W121" i="1"/>
  <c r="X121" i="1"/>
  <c r="Y121" i="1"/>
  <c r="Z121" i="1"/>
  <c r="AA121" i="1"/>
  <c r="AB121" i="1"/>
  <c r="AC121" i="1"/>
  <c r="AD121" i="1"/>
  <c r="AE121" i="1"/>
  <c r="AF121" i="1"/>
  <c r="AG121" i="1"/>
  <c r="AH121" i="1"/>
  <c r="H119" i="1"/>
  <c r="O119" i="1"/>
  <c r="P119" i="1"/>
  <c r="Q119" i="1"/>
  <c r="R119" i="1"/>
  <c r="S119" i="1"/>
  <c r="T119" i="1"/>
  <c r="U119" i="1"/>
  <c r="V119" i="1"/>
  <c r="W119" i="1"/>
  <c r="X119" i="1"/>
  <c r="Y119" i="1"/>
  <c r="Z119" i="1"/>
  <c r="AA119" i="1"/>
  <c r="AB119" i="1"/>
  <c r="AC119" i="1"/>
  <c r="AD119" i="1"/>
  <c r="AE119" i="1"/>
  <c r="AF119" i="1"/>
  <c r="AG119" i="1"/>
  <c r="H117" i="1"/>
  <c r="J117" i="1"/>
  <c r="O117" i="1"/>
  <c r="O116" i="1" s="1"/>
  <c r="P117" i="1"/>
  <c r="Q117" i="1"/>
  <c r="Q116" i="1" s="1"/>
  <c r="R117" i="1"/>
  <c r="S117" i="1"/>
  <c r="T117" i="1"/>
  <c r="U117" i="1"/>
  <c r="V117" i="1"/>
  <c r="W117" i="1"/>
  <c r="W116" i="1" s="1"/>
  <c r="X117" i="1"/>
  <c r="Y117" i="1"/>
  <c r="Z117" i="1"/>
  <c r="AA117" i="1"/>
  <c r="AB117" i="1"/>
  <c r="AC117" i="1"/>
  <c r="AC116" i="1" s="1"/>
  <c r="AD117" i="1"/>
  <c r="AE117" i="1"/>
  <c r="AE116" i="1" s="1"/>
  <c r="AF117" i="1"/>
  <c r="AF116" i="1" s="1"/>
  <c r="AG117" i="1"/>
  <c r="AG116" i="1" s="1"/>
  <c r="AH117" i="1"/>
  <c r="P116" i="1"/>
  <c r="AB116" i="1"/>
  <c r="H114" i="1"/>
  <c r="I114" i="1"/>
  <c r="O114" i="1"/>
  <c r="P114" i="1"/>
  <c r="Q114" i="1"/>
  <c r="R114" i="1"/>
  <c r="S114" i="1"/>
  <c r="T114" i="1"/>
  <c r="U114" i="1"/>
  <c r="V114" i="1"/>
  <c r="W114" i="1"/>
  <c r="X114" i="1"/>
  <c r="Y114" i="1"/>
  <c r="Z114" i="1"/>
  <c r="AA114" i="1"/>
  <c r="AB114" i="1"/>
  <c r="AC114" i="1"/>
  <c r="AD114" i="1"/>
  <c r="AE114" i="1"/>
  <c r="AF114" i="1"/>
  <c r="AG114" i="1"/>
  <c r="H111" i="1"/>
  <c r="H110" i="1" s="1"/>
  <c r="J111" i="1"/>
  <c r="O111" i="1"/>
  <c r="P111" i="1"/>
  <c r="P110" i="1" s="1"/>
  <c r="Q111" i="1"/>
  <c r="R111" i="1"/>
  <c r="S111" i="1"/>
  <c r="T111" i="1"/>
  <c r="U111" i="1"/>
  <c r="U110" i="1" s="1"/>
  <c r="V111" i="1"/>
  <c r="W111" i="1"/>
  <c r="X111" i="1"/>
  <c r="X110" i="1" s="1"/>
  <c r="Y111" i="1"/>
  <c r="Z111" i="1"/>
  <c r="AA111" i="1"/>
  <c r="AB111" i="1"/>
  <c r="AC111" i="1"/>
  <c r="AC110" i="1" s="1"/>
  <c r="AD111" i="1"/>
  <c r="AE111" i="1"/>
  <c r="AF111" i="1"/>
  <c r="AF110" i="1" s="1"/>
  <c r="AG111" i="1"/>
  <c r="Q110" i="1"/>
  <c r="H107" i="1"/>
  <c r="H106" i="1" s="1"/>
  <c r="J107" i="1"/>
  <c r="J106" i="1" s="1"/>
  <c r="O107" i="1"/>
  <c r="O106" i="1" s="1"/>
  <c r="P107" i="1"/>
  <c r="P106" i="1" s="1"/>
  <c r="Q107" i="1"/>
  <c r="Q106" i="1" s="1"/>
  <c r="R107" i="1"/>
  <c r="S107" i="1"/>
  <c r="S106" i="1" s="1"/>
  <c r="T107" i="1"/>
  <c r="T106" i="1" s="1"/>
  <c r="U107" i="1"/>
  <c r="U106" i="1" s="1"/>
  <c r="V107" i="1"/>
  <c r="V106" i="1" s="1"/>
  <c r="W107" i="1"/>
  <c r="W106" i="1" s="1"/>
  <c r="X107" i="1"/>
  <c r="X106" i="1" s="1"/>
  <c r="Y107" i="1"/>
  <c r="Y106" i="1" s="1"/>
  <c r="Z107" i="1"/>
  <c r="AA107" i="1"/>
  <c r="AA106" i="1" s="1"/>
  <c r="AB107" i="1"/>
  <c r="AB106" i="1" s="1"/>
  <c r="AC107" i="1"/>
  <c r="AC106" i="1" s="1"/>
  <c r="AD107" i="1"/>
  <c r="AD106" i="1" s="1"/>
  <c r="AE107" i="1"/>
  <c r="AE106" i="1" s="1"/>
  <c r="AF107" i="1"/>
  <c r="AF106" i="1" s="1"/>
  <c r="AG107" i="1"/>
  <c r="AG106" i="1" s="1"/>
  <c r="R106" i="1"/>
  <c r="Z106" i="1"/>
  <c r="H104" i="1"/>
  <c r="J104" i="1"/>
  <c r="O104" i="1"/>
  <c r="P104" i="1"/>
  <c r="Q104" i="1"/>
  <c r="R104" i="1"/>
  <c r="S104" i="1"/>
  <c r="T104" i="1"/>
  <c r="U104" i="1"/>
  <c r="V104" i="1"/>
  <c r="W104" i="1"/>
  <c r="X104" i="1"/>
  <c r="Y104" i="1"/>
  <c r="Z104" i="1"/>
  <c r="AA104" i="1"/>
  <c r="AB104" i="1"/>
  <c r="AC104" i="1"/>
  <c r="AD104" i="1"/>
  <c r="AE104" i="1"/>
  <c r="AF104" i="1"/>
  <c r="AG104" i="1"/>
  <c r="AH104" i="1"/>
  <c r="AI104" i="1"/>
  <c r="H101" i="1"/>
  <c r="J101" i="1"/>
  <c r="J100" i="1" s="1"/>
  <c r="O101" i="1"/>
  <c r="P101" i="1"/>
  <c r="Q101" i="1"/>
  <c r="Q100" i="1" s="1"/>
  <c r="R101" i="1"/>
  <c r="R100" i="1" s="1"/>
  <c r="S101" i="1"/>
  <c r="T101" i="1"/>
  <c r="U101" i="1"/>
  <c r="V101" i="1"/>
  <c r="W101" i="1"/>
  <c r="X101" i="1"/>
  <c r="Y101" i="1"/>
  <c r="Y100" i="1" s="1"/>
  <c r="Z101" i="1"/>
  <c r="AA101" i="1"/>
  <c r="AB101" i="1"/>
  <c r="AC101" i="1"/>
  <c r="AD101" i="1"/>
  <c r="AE101" i="1"/>
  <c r="AF101" i="1"/>
  <c r="AG101" i="1"/>
  <c r="AG100" i="1" s="1"/>
  <c r="Z100" i="1"/>
  <c r="O93" i="1"/>
  <c r="P93" i="1"/>
  <c r="Q93" i="1"/>
  <c r="R93" i="1"/>
  <c r="S93" i="1"/>
  <c r="T93" i="1"/>
  <c r="U93" i="1"/>
  <c r="V93" i="1"/>
  <c r="W93" i="1"/>
  <c r="X93" i="1"/>
  <c r="Y93" i="1"/>
  <c r="Z93" i="1"/>
  <c r="AA93" i="1"/>
  <c r="AB93" i="1"/>
  <c r="AC93" i="1"/>
  <c r="AD93" i="1"/>
  <c r="AE93" i="1"/>
  <c r="AF93" i="1"/>
  <c r="AG93" i="1"/>
  <c r="H93" i="1"/>
  <c r="H90" i="1"/>
  <c r="O90" i="1"/>
  <c r="P90" i="1"/>
  <c r="Q90" i="1"/>
  <c r="R90" i="1"/>
  <c r="S90" i="1"/>
  <c r="T90" i="1"/>
  <c r="U90" i="1"/>
  <c r="V90" i="1"/>
  <c r="W90" i="1"/>
  <c r="X90" i="1"/>
  <c r="Y90" i="1"/>
  <c r="Z90" i="1"/>
  <c r="AA90" i="1"/>
  <c r="AB90" i="1"/>
  <c r="AC90" i="1"/>
  <c r="AD90" i="1"/>
  <c r="AE90" i="1"/>
  <c r="AF90" i="1"/>
  <c r="AG90" i="1"/>
  <c r="H83" i="1"/>
  <c r="J83" i="1"/>
  <c r="O83" i="1"/>
  <c r="P83" i="1"/>
  <c r="Q83" i="1"/>
  <c r="R83" i="1"/>
  <c r="S83" i="1"/>
  <c r="T83" i="1"/>
  <c r="U83" i="1"/>
  <c r="V83" i="1"/>
  <c r="W83" i="1"/>
  <c r="X83" i="1"/>
  <c r="Y83" i="1"/>
  <c r="Z83" i="1"/>
  <c r="AA83" i="1"/>
  <c r="AB83" i="1"/>
  <c r="AC83" i="1"/>
  <c r="AD83" i="1"/>
  <c r="AE83" i="1"/>
  <c r="AF83" i="1"/>
  <c r="AG83" i="1"/>
  <c r="AH83" i="1"/>
  <c r="O85" i="1"/>
  <c r="P85" i="1"/>
  <c r="Q85" i="1"/>
  <c r="R85" i="1"/>
  <c r="S85" i="1"/>
  <c r="T85" i="1"/>
  <c r="U85" i="1"/>
  <c r="V85" i="1"/>
  <c r="W85" i="1"/>
  <c r="X85" i="1"/>
  <c r="Y85" i="1"/>
  <c r="Z85" i="1"/>
  <c r="AA85" i="1"/>
  <c r="AB85" i="1"/>
  <c r="AC85" i="1"/>
  <c r="AD85" i="1"/>
  <c r="AE85" i="1"/>
  <c r="AF85" i="1"/>
  <c r="AG85" i="1"/>
  <c r="H81" i="1"/>
  <c r="O81" i="1"/>
  <c r="P81" i="1"/>
  <c r="Q81" i="1"/>
  <c r="R81" i="1"/>
  <c r="S81" i="1"/>
  <c r="T81" i="1"/>
  <c r="U81" i="1"/>
  <c r="V81" i="1"/>
  <c r="W81" i="1"/>
  <c r="X81" i="1"/>
  <c r="Y81" i="1"/>
  <c r="Z81" i="1"/>
  <c r="AA81" i="1"/>
  <c r="AB81" i="1"/>
  <c r="AC81" i="1"/>
  <c r="AD81" i="1"/>
  <c r="AE81" i="1"/>
  <c r="AF81" i="1"/>
  <c r="AG81" i="1"/>
  <c r="AH81" i="1"/>
  <c r="AI81" i="1"/>
  <c r="H78" i="1"/>
  <c r="O78" i="1"/>
  <c r="P78" i="1"/>
  <c r="Q78" i="1"/>
  <c r="R78" i="1"/>
  <c r="S78" i="1"/>
  <c r="T78" i="1"/>
  <c r="U78" i="1"/>
  <c r="V78" i="1"/>
  <c r="W78" i="1"/>
  <c r="X78" i="1"/>
  <c r="Y78" i="1"/>
  <c r="Z78" i="1"/>
  <c r="AA78" i="1"/>
  <c r="AB78" i="1"/>
  <c r="AC78" i="1"/>
  <c r="AD78" i="1"/>
  <c r="AE78" i="1"/>
  <c r="AF78" i="1"/>
  <c r="AG78" i="1"/>
  <c r="AH78" i="1"/>
  <c r="O70" i="1"/>
  <c r="P70" i="1"/>
  <c r="Q70" i="1"/>
  <c r="R70" i="1"/>
  <c r="S70" i="1"/>
  <c r="T70" i="1"/>
  <c r="U70" i="1"/>
  <c r="V70" i="1"/>
  <c r="W70" i="1"/>
  <c r="X70" i="1"/>
  <c r="Y70" i="1"/>
  <c r="Z70" i="1"/>
  <c r="AA70" i="1"/>
  <c r="AB70" i="1"/>
  <c r="AC70" i="1"/>
  <c r="AD70" i="1"/>
  <c r="AE70" i="1"/>
  <c r="AF70" i="1"/>
  <c r="AG70" i="1"/>
  <c r="O64" i="1"/>
  <c r="P64" i="1"/>
  <c r="P63" i="1" s="1"/>
  <c r="Q64" i="1"/>
  <c r="R64" i="1"/>
  <c r="R63" i="1" s="1"/>
  <c r="S64" i="1"/>
  <c r="S63" i="1" s="1"/>
  <c r="T64" i="1"/>
  <c r="U64" i="1"/>
  <c r="U63" i="1" s="1"/>
  <c r="V64" i="1"/>
  <c r="V63" i="1" s="1"/>
  <c r="W64" i="1"/>
  <c r="X64" i="1"/>
  <c r="X63" i="1" s="1"/>
  <c r="Y64" i="1"/>
  <c r="Z64" i="1"/>
  <c r="Z63" i="1" s="1"/>
  <c r="AA64" i="1"/>
  <c r="AA63" i="1" s="1"/>
  <c r="AB64" i="1"/>
  <c r="AB63" i="1" s="1"/>
  <c r="AC64" i="1"/>
  <c r="AC63" i="1" s="1"/>
  <c r="AD64" i="1"/>
  <c r="AD63" i="1" s="1"/>
  <c r="AE64" i="1"/>
  <c r="AF64" i="1"/>
  <c r="AF63" i="1" s="1"/>
  <c r="AG64" i="1"/>
  <c r="O63" i="1"/>
  <c r="Q63" i="1"/>
  <c r="T63" i="1"/>
  <c r="W63" i="1"/>
  <c r="Y63" i="1"/>
  <c r="AE63" i="1"/>
  <c r="AG63" i="1"/>
  <c r="O58" i="1"/>
  <c r="P58" i="1"/>
  <c r="Q58" i="1"/>
  <c r="R58" i="1"/>
  <c r="S58" i="1"/>
  <c r="T58" i="1"/>
  <c r="U58" i="1"/>
  <c r="V58" i="1"/>
  <c r="W58" i="1"/>
  <c r="X58" i="1"/>
  <c r="Y58" i="1"/>
  <c r="Z58" i="1"/>
  <c r="AA58" i="1"/>
  <c r="AB58" i="1"/>
  <c r="AC58" i="1"/>
  <c r="AD58" i="1"/>
  <c r="AE58" i="1"/>
  <c r="AF58" i="1"/>
  <c r="AG58" i="1"/>
  <c r="H56" i="1"/>
  <c r="O56" i="1"/>
  <c r="P56" i="1"/>
  <c r="Q56" i="1"/>
  <c r="R56" i="1"/>
  <c r="S56" i="1"/>
  <c r="T56" i="1"/>
  <c r="U56" i="1"/>
  <c r="V56" i="1"/>
  <c r="W56" i="1"/>
  <c r="X56" i="1"/>
  <c r="Y56" i="1"/>
  <c r="Z56" i="1"/>
  <c r="AA56" i="1"/>
  <c r="AB56" i="1"/>
  <c r="AC56" i="1"/>
  <c r="AD56" i="1"/>
  <c r="AE56" i="1"/>
  <c r="AF56" i="1"/>
  <c r="AG56" i="1"/>
  <c r="H54" i="1"/>
  <c r="O54" i="1"/>
  <c r="O53" i="1" s="1"/>
  <c r="O50" i="1" s="1"/>
  <c r="P54" i="1"/>
  <c r="Q54" i="1"/>
  <c r="R54" i="1"/>
  <c r="S54" i="1"/>
  <c r="T54" i="1"/>
  <c r="U54" i="1"/>
  <c r="V54" i="1"/>
  <c r="W54" i="1"/>
  <c r="W53" i="1" s="1"/>
  <c r="W50" i="1" s="1"/>
  <c r="X54" i="1"/>
  <c r="Y54" i="1"/>
  <c r="Z54" i="1"/>
  <c r="AA54" i="1"/>
  <c r="AB54" i="1"/>
  <c r="AC54" i="1"/>
  <c r="AD54" i="1"/>
  <c r="AE54" i="1"/>
  <c r="AF54" i="1"/>
  <c r="AG54" i="1"/>
  <c r="AH54" i="1"/>
  <c r="V53" i="1"/>
  <c r="AD53" i="1"/>
  <c r="H51" i="1"/>
  <c r="J51" i="1"/>
  <c r="O51" i="1"/>
  <c r="P51" i="1"/>
  <c r="Q51" i="1"/>
  <c r="R51" i="1"/>
  <c r="S51" i="1"/>
  <c r="T51" i="1"/>
  <c r="U51" i="1"/>
  <c r="V51" i="1"/>
  <c r="W51" i="1"/>
  <c r="X51" i="1"/>
  <c r="Y51" i="1"/>
  <c r="Z51" i="1"/>
  <c r="AA51" i="1"/>
  <c r="AB51" i="1"/>
  <c r="AC51" i="1"/>
  <c r="AD51" i="1"/>
  <c r="AE51" i="1"/>
  <c r="AF51" i="1"/>
  <c r="AG51" i="1"/>
  <c r="AH51" i="1"/>
  <c r="AI60" i="1"/>
  <c r="AI62" i="1"/>
  <c r="AI12" i="1"/>
  <c r="AH14" i="1"/>
  <c r="AH22" i="1"/>
  <c r="AH18" i="1"/>
  <c r="AI18" i="1" s="1"/>
  <c r="AI20" i="1"/>
  <c r="AI24" i="1"/>
  <c r="H27" i="1"/>
  <c r="O27" i="1"/>
  <c r="O26" i="1" s="1"/>
  <c r="P27" i="1"/>
  <c r="P26" i="1" s="1"/>
  <c r="Q27" i="1"/>
  <c r="Q26" i="1" s="1"/>
  <c r="R27" i="1"/>
  <c r="R26" i="1" s="1"/>
  <c r="S27" i="1"/>
  <c r="S26" i="1" s="1"/>
  <c r="T27" i="1"/>
  <c r="T26" i="1" s="1"/>
  <c r="U27" i="1"/>
  <c r="U26" i="1" s="1"/>
  <c r="V27" i="1"/>
  <c r="V26" i="1" s="1"/>
  <c r="W27" i="1"/>
  <c r="W26" i="1" s="1"/>
  <c r="X27" i="1"/>
  <c r="X26" i="1" s="1"/>
  <c r="Y27" i="1"/>
  <c r="Y26" i="1" s="1"/>
  <c r="Z27" i="1"/>
  <c r="Z26" i="1" s="1"/>
  <c r="AA27" i="1"/>
  <c r="AA26" i="1" s="1"/>
  <c r="AB27" i="1"/>
  <c r="AB26" i="1" s="1"/>
  <c r="AC27" i="1"/>
  <c r="AC26" i="1" s="1"/>
  <c r="AD27" i="1"/>
  <c r="AD26" i="1" s="1"/>
  <c r="AE27" i="1"/>
  <c r="AE26" i="1" s="1"/>
  <c r="AF27" i="1"/>
  <c r="AF26" i="1" s="1"/>
  <c r="AG27" i="1"/>
  <c r="AG26" i="1" s="1"/>
  <c r="AH27" i="1"/>
  <c r="AH30" i="1"/>
  <c r="H31" i="1"/>
  <c r="O31" i="1"/>
  <c r="P31" i="1"/>
  <c r="Q31" i="1"/>
  <c r="R31" i="1"/>
  <c r="S31" i="1"/>
  <c r="T31" i="1"/>
  <c r="U31" i="1"/>
  <c r="V31" i="1"/>
  <c r="W31" i="1"/>
  <c r="X31" i="1"/>
  <c r="Y31" i="1"/>
  <c r="Z31" i="1"/>
  <c r="AA31" i="1"/>
  <c r="AB31" i="1"/>
  <c r="AC31" i="1"/>
  <c r="AD31" i="1"/>
  <c r="AE31" i="1"/>
  <c r="AF31" i="1"/>
  <c r="AG31" i="1"/>
  <c r="AH31" i="1"/>
  <c r="AI36" i="1"/>
  <c r="AI39" i="1"/>
  <c r="AI42" i="1"/>
  <c r="AI45" i="1"/>
  <c r="AH48" i="1"/>
  <c r="P46" i="1"/>
  <c r="Q46" i="1"/>
  <c r="R46" i="1"/>
  <c r="S46" i="1"/>
  <c r="T46" i="1"/>
  <c r="U46" i="1"/>
  <c r="V46" i="1"/>
  <c r="W46" i="1"/>
  <c r="X46" i="1"/>
  <c r="Y46" i="1"/>
  <c r="Z46" i="1"/>
  <c r="AA46" i="1"/>
  <c r="AB46" i="1"/>
  <c r="AC46" i="1"/>
  <c r="AD46" i="1"/>
  <c r="AE46" i="1"/>
  <c r="AF46" i="1"/>
  <c r="AG46" i="1"/>
  <c r="AI65" i="1"/>
  <c r="AI68" i="1"/>
  <c r="M76" i="3" l="1"/>
  <c r="L76" i="3" s="1"/>
  <c r="M75" i="3"/>
  <c r="L75" i="3" s="1"/>
  <c r="L111" i="3"/>
  <c r="K56" i="3"/>
  <c r="M54" i="3"/>
  <c r="L55" i="3"/>
  <c r="L54" i="3" s="1"/>
  <c r="L53" i="3" s="1"/>
  <c r="K27" i="3"/>
  <c r="I77" i="3"/>
  <c r="I80" i="3"/>
  <c r="K54" i="3"/>
  <c r="K53" i="3" s="1"/>
  <c r="K21" i="3"/>
  <c r="M21" i="3" s="1"/>
  <c r="L21" i="3" s="1"/>
  <c r="M53" i="3"/>
  <c r="AF49" i="3"/>
  <c r="Z49" i="3"/>
  <c r="AB49" i="3"/>
  <c r="K90" i="3"/>
  <c r="T49" i="3"/>
  <c r="L110" i="3"/>
  <c r="N159" i="3"/>
  <c r="J158" i="3"/>
  <c r="N158" i="3" s="1"/>
  <c r="G89" i="3"/>
  <c r="G88" i="3" s="1"/>
  <c r="M90" i="3"/>
  <c r="N61" i="3"/>
  <c r="J58" i="3"/>
  <c r="J50" i="3" s="1"/>
  <c r="AI5" i="3"/>
  <c r="J16" i="3"/>
  <c r="AG49" i="3"/>
  <c r="N58" i="3"/>
  <c r="N50" i="3" s="1"/>
  <c r="N89" i="3"/>
  <c r="N88" i="3" s="1"/>
  <c r="I16" i="3"/>
  <c r="I15" i="3" s="1"/>
  <c r="I5" i="3" s="1"/>
  <c r="AD49" i="3"/>
  <c r="K7" i="3"/>
  <c r="K6" i="3" s="1"/>
  <c r="AA116" i="1"/>
  <c r="S116" i="1"/>
  <c r="R116" i="1"/>
  <c r="AA110" i="1"/>
  <c r="S110" i="1"/>
  <c r="AA53" i="1"/>
  <c r="S53" i="1"/>
  <c r="K46" i="3"/>
  <c r="M47" i="3"/>
  <c r="M24" i="3"/>
  <c r="L24" i="3" s="1"/>
  <c r="K23" i="3"/>
  <c r="M23" i="3" s="1"/>
  <c r="L23" i="3" s="1"/>
  <c r="K33" i="3"/>
  <c r="M33" i="3" s="1"/>
  <c r="L33" i="3" s="1"/>
  <c r="M34" i="3"/>
  <c r="L34" i="3" s="1"/>
  <c r="M120" i="3"/>
  <c r="AH120" i="3"/>
  <c r="K119" i="3"/>
  <c r="I129" i="3"/>
  <c r="I89" i="3" s="1"/>
  <c r="I88" i="3" s="1"/>
  <c r="M48" i="3"/>
  <c r="L48" i="3" s="1"/>
  <c r="M146" i="3"/>
  <c r="L146" i="3" s="1"/>
  <c r="K145" i="3"/>
  <c r="K93" i="3"/>
  <c r="L7" i="3"/>
  <c r="M111" i="3"/>
  <c r="M110" i="3" s="1"/>
  <c r="L64" i="3"/>
  <c r="L63" i="3" s="1"/>
  <c r="AA100" i="1"/>
  <c r="Z110" i="1"/>
  <c r="R110" i="1"/>
  <c r="Z116" i="1"/>
  <c r="Z129" i="1"/>
  <c r="R129" i="1"/>
  <c r="G49" i="3"/>
  <c r="L52" i="3"/>
  <c r="L51" i="3" s="1"/>
  <c r="M51" i="3"/>
  <c r="K121" i="3"/>
  <c r="M122" i="3"/>
  <c r="K129" i="3"/>
  <c r="M154" i="3"/>
  <c r="M153" i="3" s="1"/>
  <c r="L155" i="3"/>
  <c r="AH127" i="3"/>
  <c r="M127" i="3"/>
  <c r="K126" i="3"/>
  <c r="K64" i="3"/>
  <c r="K63" i="3" s="1"/>
  <c r="M30" i="3"/>
  <c r="L30" i="3" s="1"/>
  <c r="K29" i="3"/>
  <c r="M29" i="3" s="1"/>
  <c r="L29" i="3" s="1"/>
  <c r="M64" i="3"/>
  <c r="M63" i="3" s="1"/>
  <c r="M159" i="3"/>
  <c r="L159" i="3" s="1"/>
  <c r="K158" i="3"/>
  <c r="M158" i="3" s="1"/>
  <c r="L158" i="3" s="1"/>
  <c r="K86" i="3"/>
  <c r="M87" i="3"/>
  <c r="L87" i="3" s="1"/>
  <c r="L131" i="3"/>
  <c r="L130" i="3" s="1"/>
  <c r="M130" i="3"/>
  <c r="AH90" i="3"/>
  <c r="AI91" i="3"/>
  <c r="AI90" i="3" s="1"/>
  <c r="K58" i="3"/>
  <c r="M59" i="3"/>
  <c r="H4" i="3"/>
  <c r="L152" i="3"/>
  <c r="M151" i="3"/>
  <c r="K16" i="3"/>
  <c r="M17" i="3"/>
  <c r="L17" i="3" s="1"/>
  <c r="N71" i="3"/>
  <c r="N70" i="3" s="1"/>
  <c r="J70" i="3"/>
  <c r="K117" i="3"/>
  <c r="K116" i="3" s="1"/>
  <c r="M118" i="3"/>
  <c r="M148" i="3"/>
  <c r="L148" i="3" s="1"/>
  <c r="K147" i="3"/>
  <c r="M147" i="3" s="1"/>
  <c r="L147" i="3" s="1"/>
  <c r="K83" i="3"/>
  <c r="K80" i="3" s="1"/>
  <c r="M84" i="3"/>
  <c r="L94" i="3"/>
  <c r="L93" i="3" s="1"/>
  <c r="M93" i="3"/>
  <c r="G25" i="3"/>
  <c r="G5" i="3" s="1"/>
  <c r="I58" i="3"/>
  <c r="I50" i="3" s="1"/>
  <c r="K137" i="3"/>
  <c r="M138" i="3"/>
  <c r="M27" i="3"/>
  <c r="L28" i="3"/>
  <c r="L27" i="3" s="1"/>
  <c r="L125" i="3"/>
  <c r="L124" i="3" s="1"/>
  <c r="M124" i="3"/>
  <c r="M44" i="3"/>
  <c r="L44" i="3" s="1"/>
  <c r="K43" i="3"/>
  <c r="M101" i="3"/>
  <c r="M100" i="3" s="1"/>
  <c r="L102" i="3"/>
  <c r="L101" i="3" s="1"/>
  <c r="L100" i="3" s="1"/>
  <c r="N43" i="3"/>
  <c r="J37" i="3"/>
  <c r="N37" i="3" s="1"/>
  <c r="M132" i="3"/>
  <c r="M129" i="3" s="1"/>
  <c r="L133" i="3"/>
  <c r="L132" i="3" s="1"/>
  <c r="AI102" i="3"/>
  <c r="AI101" i="3" s="1"/>
  <c r="AI100" i="3" s="1"/>
  <c r="AH101" i="3"/>
  <c r="AH100" i="3" s="1"/>
  <c r="M6" i="3"/>
  <c r="L6" i="3" s="1"/>
  <c r="L79" i="3"/>
  <c r="L78" i="3" s="1"/>
  <c r="M78" i="3"/>
  <c r="M157" i="3"/>
  <c r="L157" i="3" s="1"/>
  <c r="K156" i="3"/>
  <c r="M156" i="3" s="1"/>
  <c r="L156" i="3" s="1"/>
  <c r="K100" i="3"/>
  <c r="L32" i="3"/>
  <c r="M31" i="3"/>
  <c r="AH73" i="3"/>
  <c r="M73" i="3"/>
  <c r="L73" i="3" s="1"/>
  <c r="K72" i="3"/>
  <c r="M7" i="3"/>
  <c r="AF100" i="1"/>
  <c r="X100" i="1"/>
  <c r="P100" i="1"/>
  <c r="H116" i="1"/>
  <c r="H129" i="1"/>
  <c r="AC100" i="1"/>
  <c r="U100" i="1"/>
  <c r="S100" i="1"/>
  <c r="U129" i="1"/>
  <c r="H100" i="1"/>
  <c r="AB100" i="1"/>
  <c r="T100" i="1"/>
  <c r="AG110" i="1"/>
  <c r="Y110" i="1"/>
  <c r="AG53" i="1"/>
  <c r="AG50" i="1" s="1"/>
  <c r="Y53" i="1"/>
  <c r="Y50" i="1" s="1"/>
  <c r="Q53" i="1"/>
  <c r="AC53" i="1"/>
  <c r="AC50" i="1" s="1"/>
  <c r="U53" i="1"/>
  <c r="U50" i="1" s="1"/>
  <c r="AB53" i="1"/>
  <c r="AB50" i="1" s="1"/>
  <c r="T53" i="1"/>
  <c r="AA129" i="1"/>
  <c r="S129" i="1"/>
  <c r="AB110" i="1"/>
  <c r="T110" i="1"/>
  <c r="AE129" i="1"/>
  <c r="W129" i="1"/>
  <c r="O129" i="1"/>
  <c r="AD100" i="1"/>
  <c r="V100" i="1"/>
  <c r="T116" i="1"/>
  <c r="AD129" i="1"/>
  <c r="V129" i="1"/>
  <c r="AE100" i="1"/>
  <c r="W100" i="1"/>
  <c r="O100" i="1"/>
  <c r="AG129" i="1"/>
  <c r="Y129" i="1"/>
  <c r="AC129" i="1"/>
  <c r="AD50" i="1"/>
  <c r="AF53" i="1"/>
  <c r="AF50" i="1" s="1"/>
  <c r="X53" i="1"/>
  <c r="X50" i="1" s="1"/>
  <c r="P53" i="1"/>
  <c r="P50" i="1" s="1"/>
  <c r="H53" i="1"/>
  <c r="AE110" i="1"/>
  <c r="W110" i="1"/>
  <c r="O110" i="1"/>
  <c r="Y116" i="1"/>
  <c r="AE53" i="1"/>
  <c r="AE50" i="1" s="1"/>
  <c r="X116" i="1"/>
  <c r="Z53" i="1"/>
  <c r="Z50" i="1" s="1"/>
  <c r="R53" i="1"/>
  <c r="R50" i="1" s="1"/>
  <c r="AB129" i="1"/>
  <c r="T129" i="1"/>
  <c r="U116" i="1"/>
  <c r="AD116" i="1"/>
  <c r="V116" i="1"/>
  <c r="AD110" i="1"/>
  <c r="V110" i="1"/>
  <c r="V50" i="1"/>
  <c r="Q50" i="1"/>
  <c r="AA50" i="1"/>
  <c r="S50" i="1"/>
  <c r="T50" i="1"/>
  <c r="G83" i="1"/>
  <c r="AI84" i="1"/>
  <c r="AI83" i="1" s="1"/>
  <c r="AI112" i="1"/>
  <c r="AI111" i="1" s="1"/>
  <c r="AI118" i="1"/>
  <c r="AI117" i="1" s="1"/>
  <c r="AI131" i="1"/>
  <c r="AI130" i="1" s="1"/>
  <c r="AI134" i="1"/>
  <c r="AI139" i="1"/>
  <c r="G117" i="1"/>
  <c r="H137" i="1"/>
  <c r="O137" i="1"/>
  <c r="P137" i="1"/>
  <c r="Q137" i="1"/>
  <c r="R137" i="1"/>
  <c r="S137" i="1"/>
  <c r="T137" i="1"/>
  <c r="U137" i="1"/>
  <c r="V137" i="1"/>
  <c r="W137" i="1"/>
  <c r="X137" i="1"/>
  <c r="Y137" i="1"/>
  <c r="Z137" i="1"/>
  <c r="AA137" i="1"/>
  <c r="AB137" i="1"/>
  <c r="AC137" i="1"/>
  <c r="AD137" i="1"/>
  <c r="AE137" i="1"/>
  <c r="AF137" i="1"/>
  <c r="AG137" i="1"/>
  <c r="AI97" i="1"/>
  <c r="AI135" i="1"/>
  <c r="AI143" i="1"/>
  <c r="H142" i="1"/>
  <c r="J142" i="1"/>
  <c r="O142" i="1"/>
  <c r="P142" i="1"/>
  <c r="Q142" i="1"/>
  <c r="R142" i="1"/>
  <c r="S142" i="1"/>
  <c r="T142" i="1"/>
  <c r="U142" i="1"/>
  <c r="V142" i="1"/>
  <c r="W142" i="1"/>
  <c r="X142" i="1"/>
  <c r="Y142" i="1"/>
  <c r="Z142" i="1"/>
  <c r="AA142" i="1"/>
  <c r="AB142" i="1"/>
  <c r="AC142" i="1"/>
  <c r="AD142" i="1"/>
  <c r="AE142" i="1"/>
  <c r="AF142" i="1"/>
  <c r="AG142" i="1"/>
  <c r="AH142" i="1"/>
  <c r="G142" i="1"/>
  <c r="AI146" i="1"/>
  <c r="AH151" i="1"/>
  <c r="AH154" i="1"/>
  <c r="AH153" i="1" s="1"/>
  <c r="H151" i="1"/>
  <c r="J151" i="1"/>
  <c r="O151" i="1"/>
  <c r="P151" i="1"/>
  <c r="Q151" i="1"/>
  <c r="R151" i="1"/>
  <c r="S151" i="1"/>
  <c r="T151" i="1"/>
  <c r="U151" i="1"/>
  <c r="V151" i="1"/>
  <c r="W151" i="1"/>
  <c r="X151" i="1"/>
  <c r="Y151" i="1"/>
  <c r="Z151" i="1"/>
  <c r="AA151" i="1"/>
  <c r="AB151" i="1"/>
  <c r="AC151" i="1"/>
  <c r="AD151" i="1"/>
  <c r="AE151" i="1"/>
  <c r="AF151" i="1"/>
  <c r="AG151" i="1"/>
  <c r="H154" i="1"/>
  <c r="H153" i="1" s="1"/>
  <c r="O154" i="1"/>
  <c r="O153" i="1" s="1"/>
  <c r="P154" i="1"/>
  <c r="P153" i="1" s="1"/>
  <c r="Q154" i="1"/>
  <c r="Q153" i="1" s="1"/>
  <c r="R154" i="1"/>
  <c r="R153" i="1" s="1"/>
  <c r="S154" i="1"/>
  <c r="S153" i="1" s="1"/>
  <c r="T154" i="1"/>
  <c r="T153" i="1" s="1"/>
  <c r="U154" i="1"/>
  <c r="U153" i="1" s="1"/>
  <c r="V154" i="1"/>
  <c r="V153" i="1" s="1"/>
  <c r="W154" i="1"/>
  <c r="W153" i="1" s="1"/>
  <c r="X154" i="1"/>
  <c r="X153" i="1" s="1"/>
  <c r="Y154" i="1"/>
  <c r="Y153" i="1" s="1"/>
  <c r="Z154" i="1"/>
  <c r="Z153" i="1" s="1"/>
  <c r="AA154" i="1"/>
  <c r="AA153" i="1" s="1"/>
  <c r="AB154" i="1"/>
  <c r="AB153" i="1" s="1"/>
  <c r="AC154" i="1"/>
  <c r="AC153" i="1" s="1"/>
  <c r="AD154" i="1"/>
  <c r="AD153" i="1" s="1"/>
  <c r="AE154" i="1"/>
  <c r="AE153" i="1" s="1"/>
  <c r="AF154" i="1"/>
  <c r="AF153" i="1" s="1"/>
  <c r="AG154" i="1"/>
  <c r="AG153" i="1" s="1"/>
  <c r="AI61" i="1"/>
  <c r="K50" i="3" l="1"/>
  <c r="G4" i="3"/>
  <c r="J49" i="3"/>
  <c r="J15" i="3"/>
  <c r="N16" i="3"/>
  <c r="N49" i="3"/>
  <c r="AF89" i="1"/>
  <c r="W89" i="1"/>
  <c r="O89" i="1"/>
  <c r="M145" i="3"/>
  <c r="L145" i="3" s="1"/>
  <c r="K144" i="3"/>
  <c r="M144" i="3" s="1"/>
  <c r="L144" i="3" s="1"/>
  <c r="K89" i="3"/>
  <c r="I49" i="3"/>
  <c r="I4" i="3" s="1"/>
  <c r="M46" i="3"/>
  <c r="L47" i="3"/>
  <c r="L46" i="3" s="1"/>
  <c r="K26" i="3"/>
  <c r="K25" i="3" s="1"/>
  <c r="M25" i="3" s="1"/>
  <c r="L25" i="3" s="1"/>
  <c r="L26" i="3"/>
  <c r="AI120" i="3"/>
  <c r="AI119" i="3" s="1"/>
  <c r="AI116" i="3" s="1"/>
  <c r="AH119" i="3"/>
  <c r="AH116" i="3" s="1"/>
  <c r="M26" i="3"/>
  <c r="L120" i="3"/>
  <c r="L119" i="3" s="1"/>
  <c r="M119" i="3"/>
  <c r="L122" i="3"/>
  <c r="L121" i="3" s="1"/>
  <c r="M121" i="3"/>
  <c r="M83" i="3"/>
  <c r="M80" i="3" s="1"/>
  <c r="L84" i="3"/>
  <c r="L83" i="3" s="1"/>
  <c r="L80" i="3" s="1"/>
  <c r="M72" i="3"/>
  <c r="L72" i="3" s="1"/>
  <c r="K71" i="3"/>
  <c r="M137" i="3"/>
  <c r="L138" i="3"/>
  <c r="K150" i="3"/>
  <c r="L59" i="3"/>
  <c r="L58" i="3" s="1"/>
  <c r="L50" i="3" s="1"/>
  <c r="M58" i="3"/>
  <c r="M50" i="3" s="1"/>
  <c r="M86" i="3"/>
  <c r="K85" i="3"/>
  <c r="K77" i="3" s="1"/>
  <c r="L127" i="3"/>
  <c r="L126" i="3" s="1"/>
  <c r="M126" i="3"/>
  <c r="L129" i="3"/>
  <c r="AH126" i="3"/>
  <c r="AI127" i="3"/>
  <c r="AI126" i="3" s="1"/>
  <c r="AI89" i="3" s="1"/>
  <c r="AI88" i="3" s="1"/>
  <c r="AI49" i="3" s="1"/>
  <c r="AI4" i="3" s="1"/>
  <c r="AH72" i="3"/>
  <c r="AH71" i="3" s="1"/>
  <c r="AH70" i="3" s="1"/>
  <c r="AI73" i="3"/>
  <c r="AI72" i="3" s="1"/>
  <c r="AI71" i="3" s="1"/>
  <c r="AI70" i="3" s="1"/>
  <c r="K15" i="3"/>
  <c r="M16" i="3"/>
  <c r="L16" i="3" s="1"/>
  <c r="M43" i="3"/>
  <c r="L43" i="3" s="1"/>
  <c r="K37" i="3"/>
  <c r="M37" i="3" s="1"/>
  <c r="L37" i="3" s="1"/>
  <c r="M117" i="3"/>
  <c r="M116" i="3" s="1"/>
  <c r="L118" i="3"/>
  <c r="L117" i="3" s="1"/>
  <c r="M150" i="3"/>
  <c r="AC89" i="1"/>
  <c r="AB89" i="1"/>
  <c r="AA89" i="1"/>
  <c r="S89" i="1"/>
  <c r="Y89" i="1"/>
  <c r="Z89" i="1"/>
  <c r="R89" i="1"/>
  <c r="AG89" i="1"/>
  <c r="Q89" i="1"/>
  <c r="X89" i="1"/>
  <c r="P89" i="1"/>
  <c r="AE89" i="1"/>
  <c r="U89" i="1"/>
  <c r="V89" i="1"/>
  <c r="H89" i="1"/>
  <c r="T89" i="1"/>
  <c r="AD89" i="1"/>
  <c r="AI142" i="1"/>
  <c r="AB150" i="1"/>
  <c r="W150" i="1"/>
  <c r="W88" i="1" s="1"/>
  <c r="W49" i="1" s="1"/>
  <c r="AE150" i="1"/>
  <c r="O150" i="1"/>
  <c r="O88" i="1" s="1"/>
  <c r="O49" i="1" s="1"/>
  <c r="AF150" i="1"/>
  <c r="AF88" i="1" s="1"/>
  <c r="AF49" i="1" s="1"/>
  <c r="X150" i="1"/>
  <c r="P150" i="1"/>
  <c r="P88" i="1" s="1"/>
  <c r="P49" i="1" s="1"/>
  <c r="U150" i="1"/>
  <c r="AC150" i="1"/>
  <c r="AD150" i="1"/>
  <c r="V150" i="1"/>
  <c r="T150" i="1"/>
  <c r="AA150" i="1"/>
  <c r="S150" i="1"/>
  <c r="Z150" i="1"/>
  <c r="R150" i="1"/>
  <c r="R88" i="1" s="1"/>
  <c r="R49" i="1" s="1"/>
  <c r="AG150" i="1"/>
  <c r="AG88" i="1" s="1"/>
  <c r="AG49" i="1" s="1"/>
  <c r="Y150" i="1"/>
  <c r="Y88" i="1" s="1"/>
  <c r="Y49" i="1" s="1"/>
  <c r="Q150" i="1"/>
  <c r="AI163" i="1"/>
  <c r="AH163" i="1"/>
  <c r="AI161" i="1"/>
  <c r="AH161" i="1"/>
  <c r="AI159" i="1"/>
  <c r="AH159" i="1"/>
  <c r="AI145" i="1"/>
  <c r="AH98" i="1"/>
  <c r="AI96" i="1"/>
  <c r="AH96" i="1"/>
  <c r="AH93" i="1" s="1"/>
  <c r="AH75" i="1"/>
  <c r="AH74" i="1" s="1"/>
  <c r="AI67" i="1"/>
  <c r="AH67" i="1"/>
  <c r="AI59" i="1"/>
  <c r="AI58" i="1" s="1"/>
  <c r="AH59" i="1"/>
  <c r="AH56" i="1"/>
  <c r="AH53" i="1" s="1"/>
  <c r="AI47" i="1"/>
  <c r="AH47" i="1"/>
  <c r="AH46" i="1" s="1"/>
  <c r="AI38" i="1"/>
  <c r="AI35" i="1"/>
  <c r="AH35" i="1"/>
  <c r="AH33" i="1"/>
  <c r="AI29" i="1"/>
  <c r="AI23" i="1"/>
  <c r="AH23" i="1"/>
  <c r="AI19" i="1"/>
  <c r="AI17" i="1"/>
  <c r="O7" i="1"/>
  <c r="P7" i="1"/>
  <c r="Q7" i="1"/>
  <c r="R7" i="1"/>
  <c r="S7" i="1"/>
  <c r="T7" i="1"/>
  <c r="U7" i="1"/>
  <c r="V7" i="1"/>
  <c r="W7" i="1"/>
  <c r="X7" i="1"/>
  <c r="Y7" i="1"/>
  <c r="Z7" i="1"/>
  <c r="AA7" i="1"/>
  <c r="AB7" i="1"/>
  <c r="AC7" i="1"/>
  <c r="AD7" i="1"/>
  <c r="AE7" i="1"/>
  <c r="AF7" i="1"/>
  <c r="AG7" i="1"/>
  <c r="N34" i="1"/>
  <c r="O34" i="1"/>
  <c r="O39" i="1"/>
  <c r="O40" i="1"/>
  <c r="O43" i="1"/>
  <c r="O47" i="1"/>
  <c r="O46" i="1" s="1"/>
  <c r="N52" i="1"/>
  <c r="N51" i="1" s="1"/>
  <c r="N60" i="1"/>
  <c r="N65" i="1"/>
  <c r="N66" i="1"/>
  <c r="N68" i="1"/>
  <c r="N69" i="1"/>
  <c r="N84" i="1"/>
  <c r="N83" i="1" s="1"/>
  <c r="N94" i="1"/>
  <c r="N99" i="1"/>
  <c r="N102" i="1"/>
  <c r="N103" i="1"/>
  <c r="N105" i="1"/>
  <c r="N104" i="1" s="1"/>
  <c r="N108" i="1"/>
  <c r="N109" i="1"/>
  <c r="N112" i="1"/>
  <c r="N113" i="1"/>
  <c r="N118" i="1"/>
  <c r="N117" i="1" s="1"/>
  <c r="N123" i="1"/>
  <c r="N125" i="1"/>
  <c r="N124" i="1" s="1"/>
  <c r="N128" i="1"/>
  <c r="N131" i="1"/>
  <c r="N130" i="1" s="1"/>
  <c r="N133" i="1"/>
  <c r="N134" i="1"/>
  <c r="N135" i="1"/>
  <c r="N138" i="1"/>
  <c r="N139" i="1"/>
  <c r="N140" i="1"/>
  <c r="N143" i="1"/>
  <c r="N142" i="1" s="1"/>
  <c r="N149" i="1"/>
  <c r="N152" i="1"/>
  <c r="N151" i="1" s="1"/>
  <c r="N157" i="1"/>
  <c r="N164" i="1"/>
  <c r="I164" i="1"/>
  <c r="I163" i="1" s="1"/>
  <c r="J163" i="1"/>
  <c r="H163" i="1"/>
  <c r="G163" i="1"/>
  <c r="J162" i="1"/>
  <c r="N162" i="1" s="1"/>
  <c r="I162" i="1"/>
  <c r="H161" i="1"/>
  <c r="G161" i="1"/>
  <c r="J160" i="1"/>
  <c r="N160" i="1" s="1"/>
  <c r="I160" i="1"/>
  <c r="I159" i="1" s="1"/>
  <c r="H159" i="1"/>
  <c r="G159" i="1"/>
  <c r="I157" i="1"/>
  <c r="I156" i="1" s="1"/>
  <c r="G157" i="1"/>
  <c r="J156" i="1"/>
  <c r="H156" i="1"/>
  <c r="J155" i="1"/>
  <c r="I155" i="1"/>
  <c r="I154" i="1" s="1"/>
  <c r="I153" i="1" s="1"/>
  <c r="G155" i="1"/>
  <c r="I152" i="1"/>
  <c r="G152" i="1"/>
  <c r="I149" i="1"/>
  <c r="K149" i="1" s="1"/>
  <c r="G149" i="1"/>
  <c r="AI149" i="1" s="1"/>
  <c r="J148" i="1"/>
  <c r="I148" i="1"/>
  <c r="G148" i="1"/>
  <c r="AI148" i="1" s="1"/>
  <c r="H147" i="1"/>
  <c r="J146" i="1"/>
  <c r="N146" i="1" s="1"/>
  <c r="I146" i="1"/>
  <c r="I145" i="1" s="1"/>
  <c r="I144" i="1" s="1"/>
  <c r="H145" i="1"/>
  <c r="H144" i="1" s="1"/>
  <c r="G145" i="1"/>
  <c r="G144" i="1" s="1"/>
  <c r="I143" i="1"/>
  <c r="J141" i="1"/>
  <c r="I141" i="1"/>
  <c r="G141" i="1"/>
  <c r="AI141" i="1" s="1"/>
  <c r="I140" i="1"/>
  <c r="K140" i="1" s="1"/>
  <c r="G140" i="1"/>
  <c r="I139" i="1"/>
  <c r="K139" i="1" s="1"/>
  <c r="I138" i="1"/>
  <c r="G138" i="1"/>
  <c r="AI138" i="1" s="1"/>
  <c r="J136" i="1"/>
  <c r="J132" i="1" s="1"/>
  <c r="J129" i="1" s="1"/>
  <c r="I136" i="1"/>
  <c r="G136" i="1"/>
  <c r="AI136" i="1" s="1"/>
  <c r="I135" i="1"/>
  <c r="K135" i="1" s="1"/>
  <c r="I134" i="1"/>
  <c r="K134" i="1" s="1"/>
  <c r="I133" i="1"/>
  <c r="G133" i="1"/>
  <c r="I131" i="1"/>
  <c r="I130" i="1" s="1"/>
  <c r="G130" i="1"/>
  <c r="I128" i="1"/>
  <c r="K128" i="1" s="1"/>
  <c r="G128" i="1"/>
  <c r="J127" i="1"/>
  <c r="J126" i="1" s="1"/>
  <c r="I127" i="1"/>
  <c r="I125" i="1"/>
  <c r="I124" i="1" s="1"/>
  <c r="G125" i="1"/>
  <c r="I123" i="1"/>
  <c r="K123" i="1" s="1"/>
  <c r="G123" i="1"/>
  <c r="J122" i="1"/>
  <c r="J121" i="1" s="1"/>
  <c r="I122" i="1"/>
  <c r="G122" i="1"/>
  <c r="J120" i="1"/>
  <c r="J119" i="1" s="1"/>
  <c r="J116" i="1" s="1"/>
  <c r="I120" i="1"/>
  <c r="I119" i="1" s="1"/>
  <c r="G120" i="1"/>
  <c r="G119" i="1" s="1"/>
  <c r="I118" i="1"/>
  <c r="I117" i="1" s="1"/>
  <c r="J115" i="1"/>
  <c r="G114" i="1"/>
  <c r="I113" i="1"/>
  <c r="K113" i="1" s="1"/>
  <c r="G113" i="1"/>
  <c r="G111" i="1" s="1"/>
  <c r="I112" i="1"/>
  <c r="I109" i="1"/>
  <c r="G109" i="1"/>
  <c r="AI109" i="1" s="1"/>
  <c r="I108" i="1"/>
  <c r="G108" i="1"/>
  <c r="AI108" i="1" s="1"/>
  <c r="I105" i="1"/>
  <c r="G105" i="1"/>
  <c r="I103" i="1"/>
  <c r="K103" i="1" s="1"/>
  <c r="G103" i="1"/>
  <c r="AI103" i="1" s="1"/>
  <c r="I102" i="1"/>
  <c r="G102" i="1"/>
  <c r="I99" i="1"/>
  <c r="K99" i="1" s="1"/>
  <c r="G99" i="1"/>
  <c r="AI99" i="1" s="1"/>
  <c r="J98" i="1"/>
  <c r="N98" i="1" s="1"/>
  <c r="I98" i="1"/>
  <c r="G98" i="1"/>
  <c r="J97" i="1"/>
  <c r="N97" i="1" s="1"/>
  <c r="I97" i="1"/>
  <c r="J96" i="1"/>
  <c r="N96" i="1" s="1"/>
  <c r="J95" i="1"/>
  <c r="I95" i="1"/>
  <c r="G95" i="1"/>
  <c r="AI95" i="1" s="1"/>
  <c r="I94" i="1"/>
  <c r="G94" i="1"/>
  <c r="J92" i="1"/>
  <c r="I92" i="1"/>
  <c r="G92" i="1"/>
  <c r="J91" i="1"/>
  <c r="N91" i="1" s="1"/>
  <c r="I91" i="1"/>
  <c r="G91" i="1"/>
  <c r="I84" i="1"/>
  <c r="I83" i="1" s="1"/>
  <c r="J87" i="1"/>
  <c r="N87" i="1" s="1"/>
  <c r="I87" i="1"/>
  <c r="I86" i="1" s="1"/>
  <c r="I85" i="1" s="1"/>
  <c r="G87" i="1"/>
  <c r="G86" i="1" s="1"/>
  <c r="G85" i="1" s="1"/>
  <c r="H86" i="1"/>
  <c r="H85" i="1" s="1"/>
  <c r="J82" i="1"/>
  <c r="I82" i="1"/>
  <c r="I81" i="1" s="1"/>
  <c r="G82" i="1"/>
  <c r="J79" i="1"/>
  <c r="I79" i="1"/>
  <c r="I78" i="1" s="1"/>
  <c r="G79" i="1"/>
  <c r="J76" i="1"/>
  <c r="N76" i="1" s="1"/>
  <c r="I76" i="1"/>
  <c r="I75" i="1" s="1"/>
  <c r="I74" i="1" s="1"/>
  <c r="G76" i="1"/>
  <c r="H75" i="1"/>
  <c r="H74" i="1" s="1"/>
  <c r="J73" i="1"/>
  <c r="N73" i="1" s="1"/>
  <c r="I73" i="1"/>
  <c r="I72" i="1" s="1"/>
  <c r="I71" i="1" s="1"/>
  <c r="I70" i="1" s="1"/>
  <c r="G73" i="1"/>
  <c r="G72" i="1" s="1"/>
  <c r="G71" i="1" s="1"/>
  <c r="H72" i="1"/>
  <c r="H71" i="1" s="1"/>
  <c r="I69" i="1"/>
  <c r="K69" i="1" s="1"/>
  <c r="G69" i="1"/>
  <c r="AH69" i="1" s="1"/>
  <c r="AI69" i="1" s="1"/>
  <c r="I68" i="1"/>
  <c r="I67" i="1" s="1"/>
  <c r="J67" i="1"/>
  <c r="J64" i="1" s="1"/>
  <c r="J63" i="1" s="1"/>
  <c r="H67" i="1"/>
  <c r="H64" i="1" s="1"/>
  <c r="H63" i="1" s="1"/>
  <c r="G67" i="1"/>
  <c r="I66" i="1"/>
  <c r="K66" i="1" s="1"/>
  <c r="G66" i="1"/>
  <c r="AI66" i="1" s="1"/>
  <c r="I65" i="1"/>
  <c r="J62" i="1"/>
  <c r="N62" i="1" s="1"/>
  <c r="I62" i="1"/>
  <c r="H61" i="1"/>
  <c r="G61" i="1"/>
  <c r="I60" i="1"/>
  <c r="I59" i="1" s="1"/>
  <c r="J59" i="1"/>
  <c r="H59" i="1"/>
  <c r="G59" i="1"/>
  <c r="J57" i="1"/>
  <c r="I57" i="1"/>
  <c r="I56" i="1" s="1"/>
  <c r="G57" i="1"/>
  <c r="J55" i="1"/>
  <c r="I55" i="1"/>
  <c r="I54" i="1" s="1"/>
  <c r="G55" i="1"/>
  <c r="I52" i="1"/>
  <c r="I51" i="1" s="1"/>
  <c r="G52" i="1"/>
  <c r="J48" i="1"/>
  <c r="I48" i="1"/>
  <c r="I47" i="1" s="1"/>
  <c r="I46" i="1" s="1"/>
  <c r="H47" i="1"/>
  <c r="H46" i="1" s="1"/>
  <c r="G47" i="1"/>
  <c r="G46" i="1" s="1"/>
  <c r="J45" i="1"/>
  <c r="N45" i="1" s="1"/>
  <c r="I45" i="1"/>
  <c r="J44" i="1"/>
  <c r="N44" i="1" s="1"/>
  <c r="I44" i="1"/>
  <c r="G44" i="1"/>
  <c r="H43" i="1"/>
  <c r="J42" i="1"/>
  <c r="N42" i="1" s="1"/>
  <c r="I42" i="1"/>
  <c r="J41" i="1"/>
  <c r="N41" i="1" s="1"/>
  <c r="I41" i="1"/>
  <c r="G41" i="1"/>
  <c r="H40" i="1"/>
  <c r="J39" i="1"/>
  <c r="I39" i="1"/>
  <c r="I38" i="1" s="1"/>
  <c r="H38" i="1"/>
  <c r="G38" i="1"/>
  <c r="J36" i="1"/>
  <c r="N36" i="1" s="1"/>
  <c r="I36" i="1"/>
  <c r="H35" i="1"/>
  <c r="G35" i="1"/>
  <c r="I34" i="1"/>
  <c r="I33" i="1" s="1"/>
  <c r="G34" i="1"/>
  <c r="J33" i="1"/>
  <c r="H33" i="1"/>
  <c r="J32" i="1"/>
  <c r="I32" i="1"/>
  <c r="I31" i="1" s="1"/>
  <c r="G32" i="1"/>
  <c r="J30" i="1"/>
  <c r="N30" i="1" s="1"/>
  <c r="I30" i="1"/>
  <c r="I29" i="1" s="1"/>
  <c r="H29" i="1"/>
  <c r="H26" i="1" s="1"/>
  <c r="G29" i="1"/>
  <c r="J28" i="1"/>
  <c r="I28" i="1"/>
  <c r="I27" i="1" s="1"/>
  <c r="G28" i="1"/>
  <c r="J24" i="1"/>
  <c r="N24" i="1" s="1"/>
  <c r="I24" i="1"/>
  <c r="I23" i="1" s="1"/>
  <c r="H23" i="1"/>
  <c r="G23" i="1"/>
  <c r="J22" i="1"/>
  <c r="N22" i="1" s="1"/>
  <c r="I22" i="1"/>
  <c r="H21" i="1"/>
  <c r="G21" i="1"/>
  <c r="J20" i="1"/>
  <c r="N20" i="1" s="1"/>
  <c r="I20" i="1"/>
  <c r="I19" i="1" s="1"/>
  <c r="H19" i="1"/>
  <c r="G19" i="1"/>
  <c r="J18" i="1"/>
  <c r="N18" i="1" s="1"/>
  <c r="I18" i="1"/>
  <c r="H17" i="1"/>
  <c r="G17" i="1"/>
  <c r="J14" i="1"/>
  <c r="N14" i="1" s="1"/>
  <c r="I14" i="1"/>
  <c r="G14" i="1"/>
  <c r="AI14" i="1" s="1"/>
  <c r="J13" i="1"/>
  <c r="N13" i="1" s="1"/>
  <c r="I13" i="1"/>
  <c r="G13" i="1"/>
  <c r="AI13" i="1" s="1"/>
  <c r="J12" i="1"/>
  <c r="N12" i="1" s="1"/>
  <c r="I12" i="1"/>
  <c r="J11" i="1"/>
  <c r="N11" i="1" s="1"/>
  <c r="I11" i="1"/>
  <c r="G11" i="1"/>
  <c r="AI11" i="1" s="1"/>
  <c r="J10" i="1"/>
  <c r="N10" i="1" s="1"/>
  <c r="I10" i="1"/>
  <c r="G10" i="1"/>
  <c r="AI10" i="1" s="1"/>
  <c r="J9" i="1"/>
  <c r="N9" i="1" s="1"/>
  <c r="I9" i="1"/>
  <c r="G9" i="1"/>
  <c r="AI9" i="1" s="1"/>
  <c r="J8" i="1"/>
  <c r="N8" i="1" s="1"/>
  <c r="N7" i="1" s="1"/>
  <c r="I8" i="1"/>
  <c r="G8" i="1"/>
  <c r="AI8" i="1" s="1"/>
  <c r="H7" i="1"/>
  <c r="H6" i="1" s="1"/>
  <c r="I80" i="1" l="1"/>
  <c r="M89" i="3"/>
  <c r="M88" i="3" s="1"/>
  <c r="AH89" i="3"/>
  <c r="AH88" i="3" s="1"/>
  <c r="K88" i="3"/>
  <c r="I77" i="1"/>
  <c r="AH49" i="3"/>
  <c r="AH4" i="3" s="1"/>
  <c r="N15" i="3"/>
  <c r="J5" i="3"/>
  <c r="AB88" i="1"/>
  <c r="AB49" i="1" s="1"/>
  <c r="H58" i="1"/>
  <c r="H50" i="1" s="1"/>
  <c r="H70" i="1"/>
  <c r="J90" i="1"/>
  <c r="I53" i="1"/>
  <c r="I121" i="1"/>
  <c r="I90" i="1"/>
  <c r="I101" i="1"/>
  <c r="I132" i="1"/>
  <c r="L116" i="3"/>
  <c r="L89" i="3" s="1"/>
  <c r="L88" i="3" s="1"/>
  <c r="AC88" i="1"/>
  <c r="AC49" i="1" s="1"/>
  <c r="N107" i="1"/>
  <c r="N106" i="1" s="1"/>
  <c r="AA88" i="1"/>
  <c r="AA49" i="1" s="1"/>
  <c r="T88" i="1"/>
  <c r="T49" i="1" s="1"/>
  <c r="AE88" i="1"/>
  <c r="AE49" i="1" s="1"/>
  <c r="M15" i="3"/>
  <c r="L15" i="3" s="1"/>
  <c r="K5" i="3"/>
  <c r="K70" i="3"/>
  <c r="K49" i="3" s="1"/>
  <c r="M71" i="3"/>
  <c r="L86" i="3"/>
  <c r="L85" i="3" s="1"/>
  <c r="L77" i="3" s="1"/>
  <c r="M85" i="3"/>
  <c r="M77" i="3" s="1"/>
  <c r="S88" i="1"/>
  <c r="S49" i="1" s="1"/>
  <c r="U88" i="1"/>
  <c r="U49" i="1" s="1"/>
  <c r="Z88" i="1"/>
  <c r="Z49" i="1" s="1"/>
  <c r="N111" i="1"/>
  <c r="AI107" i="1"/>
  <c r="AI106" i="1" s="1"/>
  <c r="X88" i="1"/>
  <c r="X49" i="1" s="1"/>
  <c r="I111" i="1"/>
  <c r="I110" i="1" s="1"/>
  <c r="I126" i="1"/>
  <c r="Q88" i="1"/>
  <c r="Q49" i="1" s="1"/>
  <c r="V88" i="1"/>
  <c r="V49" i="1" s="1"/>
  <c r="N57" i="1"/>
  <c r="N56" i="1" s="1"/>
  <c r="J56" i="1"/>
  <c r="N79" i="1"/>
  <c r="N78" i="1" s="1"/>
  <c r="J78" i="1"/>
  <c r="N55" i="1"/>
  <c r="N54" i="1" s="1"/>
  <c r="J54" i="1"/>
  <c r="K105" i="1"/>
  <c r="K104" i="1" s="1"/>
  <c r="I104" i="1"/>
  <c r="I100" i="1" s="1"/>
  <c r="N101" i="1"/>
  <c r="N100" i="1" s="1"/>
  <c r="K65" i="1"/>
  <c r="I64" i="1"/>
  <c r="I63" i="1" s="1"/>
  <c r="K109" i="1"/>
  <c r="I107" i="1"/>
  <c r="I106" i="1" s="1"/>
  <c r="I93" i="1"/>
  <c r="N115" i="1"/>
  <c r="N114" i="1" s="1"/>
  <c r="J114" i="1"/>
  <c r="J110" i="1" s="1"/>
  <c r="AH64" i="1"/>
  <c r="AH63" i="1" s="1"/>
  <c r="N82" i="1"/>
  <c r="N81" i="1" s="1"/>
  <c r="J81" i="1"/>
  <c r="J93" i="1"/>
  <c r="I116" i="1"/>
  <c r="I129" i="1"/>
  <c r="AI64" i="1"/>
  <c r="AI63" i="1" s="1"/>
  <c r="AD88" i="1"/>
  <c r="AD49" i="1" s="1"/>
  <c r="AH61" i="1"/>
  <c r="AH58" i="1" s="1"/>
  <c r="AH50" i="1" s="1"/>
  <c r="N28" i="1"/>
  <c r="N27" i="1" s="1"/>
  <c r="J27" i="1"/>
  <c r="AI46" i="1"/>
  <c r="AI7" i="1"/>
  <c r="AI6" i="1" s="1"/>
  <c r="G27" i="1"/>
  <c r="G26" i="1" s="1"/>
  <c r="AI28" i="1"/>
  <c r="G81" i="1"/>
  <c r="AH38" i="1"/>
  <c r="I26" i="1"/>
  <c r="G31" i="1"/>
  <c r="AI32" i="1"/>
  <c r="N32" i="1"/>
  <c r="N31" i="1" s="1"/>
  <c r="J31" i="1"/>
  <c r="G43" i="1"/>
  <c r="AI44" i="1"/>
  <c r="G33" i="1"/>
  <c r="AI34" i="1"/>
  <c r="G40" i="1"/>
  <c r="AI41" i="1"/>
  <c r="G54" i="1"/>
  <c r="AI55" i="1"/>
  <c r="G51" i="1"/>
  <c r="AI52" i="1"/>
  <c r="G56" i="1"/>
  <c r="AI57" i="1"/>
  <c r="G75" i="1"/>
  <c r="G74" i="1" s="1"/>
  <c r="G70" i="1" s="1"/>
  <c r="AI76" i="1"/>
  <c r="G78" i="1"/>
  <c r="AI79" i="1"/>
  <c r="AI78" i="1" s="1"/>
  <c r="N92" i="1"/>
  <c r="N90" i="1" s="1"/>
  <c r="AI92" i="1"/>
  <c r="G90" i="1"/>
  <c r="AI94" i="1"/>
  <c r="G93" i="1"/>
  <c r="K94" i="1"/>
  <c r="AI98" i="1"/>
  <c r="G101" i="1"/>
  <c r="K102" i="1"/>
  <c r="K101" i="1" s="1"/>
  <c r="G132" i="1"/>
  <c r="G129" i="1" s="1"/>
  <c r="AI133" i="1"/>
  <c r="AI132" i="1" s="1"/>
  <c r="AI129" i="1" s="1"/>
  <c r="AI137" i="1"/>
  <c r="AH113" i="1"/>
  <c r="AH111" i="1" s="1"/>
  <c r="AH137" i="1"/>
  <c r="AI123" i="1"/>
  <c r="AH128" i="1"/>
  <c r="AH103" i="1"/>
  <c r="N120" i="1"/>
  <c r="N119" i="1" s="1"/>
  <c r="N116" i="1" s="1"/>
  <c r="G137" i="1"/>
  <c r="N141" i="1"/>
  <c r="N137" i="1" s="1"/>
  <c r="J137" i="1"/>
  <c r="N127" i="1"/>
  <c r="N126" i="1" s="1"/>
  <c r="K133" i="1"/>
  <c r="I137" i="1"/>
  <c r="AI128" i="1"/>
  <c r="G126" i="1"/>
  <c r="AI122" i="1"/>
  <c r="G121" i="1"/>
  <c r="G104" i="1"/>
  <c r="G124" i="1"/>
  <c r="AI125" i="1"/>
  <c r="AI124" i="1" s="1"/>
  <c r="AI147" i="1"/>
  <c r="K143" i="1"/>
  <c r="I142" i="1"/>
  <c r="AH40" i="1"/>
  <c r="AI144" i="1"/>
  <c r="M65" i="1"/>
  <c r="AI152" i="1"/>
  <c r="G151" i="1"/>
  <c r="K152" i="1"/>
  <c r="I151" i="1"/>
  <c r="AH43" i="1"/>
  <c r="AI155" i="1"/>
  <c r="G154" i="1"/>
  <c r="N156" i="1"/>
  <c r="N155" i="1"/>
  <c r="N154" i="1" s="1"/>
  <c r="N153" i="1" s="1"/>
  <c r="J154" i="1"/>
  <c r="J153" i="1" s="1"/>
  <c r="K141" i="1"/>
  <c r="G147" i="1"/>
  <c r="G156" i="1"/>
  <c r="M103" i="1"/>
  <c r="L103" i="1" s="1"/>
  <c r="AI158" i="1"/>
  <c r="AH158" i="1"/>
  <c r="I40" i="1"/>
  <c r="K13" i="1"/>
  <c r="N33" i="1"/>
  <c r="M149" i="1"/>
  <c r="L149" i="1" s="1"/>
  <c r="M123" i="1"/>
  <c r="L123" i="1" s="1"/>
  <c r="K131" i="1"/>
  <c r="K130" i="1" s="1"/>
  <c r="M139" i="1"/>
  <c r="L139" i="1" s="1"/>
  <c r="J147" i="1"/>
  <c r="N147" i="1" s="1"/>
  <c r="N148" i="1"/>
  <c r="J38" i="1"/>
  <c r="N38" i="1" s="1"/>
  <c r="N39" i="1"/>
  <c r="J47" i="1"/>
  <c r="N48" i="1"/>
  <c r="N67" i="1"/>
  <c r="N64" i="1" s="1"/>
  <c r="N63" i="1" s="1"/>
  <c r="N95" i="1"/>
  <c r="N93" i="1" s="1"/>
  <c r="M128" i="1"/>
  <c r="L128" i="1" s="1"/>
  <c r="N163" i="1"/>
  <c r="K92" i="1"/>
  <c r="N122" i="1"/>
  <c r="N121" i="1" s="1"/>
  <c r="M134" i="1"/>
  <c r="L134" i="1" s="1"/>
  <c r="N136" i="1"/>
  <c r="N132" i="1" s="1"/>
  <c r="N129" i="1" s="1"/>
  <c r="M113" i="1"/>
  <c r="L113" i="1" s="1"/>
  <c r="G64" i="1"/>
  <c r="G63" i="1" s="1"/>
  <c r="M99" i="1"/>
  <c r="L99" i="1" s="1"/>
  <c r="M69" i="1"/>
  <c r="L69" i="1" s="1"/>
  <c r="K18" i="1"/>
  <c r="N59" i="1"/>
  <c r="M66" i="1"/>
  <c r="L66" i="1" s="1"/>
  <c r="M135" i="1"/>
  <c r="L135" i="1" s="1"/>
  <c r="M140" i="1"/>
  <c r="L140" i="1" s="1"/>
  <c r="K8" i="1"/>
  <c r="K122" i="1"/>
  <c r="K121" i="1" s="1"/>
  <c r="J29" i="1"/>
  <c r="N29" i="1" s="1"/>
  <c r="J86" i="1"/>
  <c r="G116" i="1"/>
  <c r="J17" i="1"/>
  <c r="N17" i="1" s="1"/>
  <c r="K44" i="1"/>
  <c r="J161" i="1"/>
  <c r="N161" i="1" s="1"/>
  <c r="K30" i="1"/>
  <c r="K96" i="1"/>
  <c r="J40" i="1"/>
  <c r="N40" i="1" s="1"/>
  <c r="J61" i="1"/>
  <c r="N61" i="1" s="1"/>
  <c r="K97" i="1"/>
  <c r="K127" i="1"/>
  <c r="K126" i="1" s="1"/>
  <c r="H150" i="1"/>
  <c r="H88" i="1" s="1"/>
  <c r="J145" i="1"/>
  <c r="N145" i="1" s="1"/>
  <c r="K11" i="1"/>
  <c r="K148" i="1"/>
  <c r="K160" i="1"/>
  <c r="J75" i="1"/>
  <c r="N75" i="1" s="1"/>
  <c r="J72" i="1"/>
  <c r="N72" i="1" s="1"/>
  <c r="J19" i="1"/>
  <c r="N19" i="1" s="1"/>
  <c r="K115" i="1"/>
  <c r="G16" i="1"/>
  <c r="G15" i="1" s="1"/>
  <c r="K20" i="1"/>
  <c r="K79" i="1"/>
  <c r="K78" i="1" s="1"/>
  <c r="K60" i="1"/>
  <c r="G107" i="1"/>
  <c r="G106" i="1" s="1"/>
  <c r="K41" i="1"/>
  <c r="J43" i="1"/>
  <c r="K34" i="1"/>
  <c r="K42" i="1"/>
  <c r="K62" i="1"/>
  <c r="G110" i="1"/>
  <c r="K48" i="1"/>
  <c r="G7" i="1"/>
  <c r="G6" i="1" s="1"/>
  <c r="K146" i="1"/>
  <c r="J159" i="1"/>
  <c r="N159" i="1" s="1"/>
  <c r="J23" i="1"/>
  <c r="N23" i="1" s="1"/>
  <c r="G58" i="1"/>
  <c r="G158" i="1"/>
  <c r="K10" i="1"/>
  <c r="K36" i="1"/>
  <c r="K52" i="1"/>
  <c r="K51" i="1" s="1"/>
  <c r="K55" i="1"/>
  <c r="K54" i="1" s="1"/>
  <c r="K98" i="1"/>
  <c r="K108" i="1"/>
  <c r="K57" i="1"/>
  <c r="K56" i="1" s="1"/>
  <c r="I61" i="1"/>
  <c r="I58" i="1" s="1"/>
  <c r="I50" i="1" s="1"/>
  <c r="K82" i="1"/>
  <c r="K81" i="1" s="1"/>
  <c r="K80" i="1" s="1"/>
  <c r="H25" i="1"/>
  <c r="J7" i="1"/>
  <c r="H16" i="1"/>
  <c r="H15" i="1" s="1"/>
  <c r="K22" i="1"/>
  <c r="H37" i="1"/>
  <c r="K45" i="1"/>
  <c r="K68" i="1"/>
  <c r="K95" i="1"/>
  <c r="K155" i="1"/>
  <c r="K9" i="1"/>
  <c r="G37" i="1"/>
  <c r="K87" i="1"/>
  <c r="K120" i="1"/>
  <c r="K119" i="1" s="1"/>
  <c r="K136" i="1"/>
  <c r="H158" i="1"/>
  <c r="K14" i="1"/>
  <c r="K24" i="1"/>
  <c r="K28" i="1"/>
  <c r="K32" i="1"/>
  <c r="K39" i="1"/>
  <c r="K73" i="1"/>
  <c r="K112" i="1"/>
  <c r="K111" i="1" s="1"/>
  <c r="K84" i="1"/>
  <c r="K83" i="1" s="1"/>
  <c r="K12" i="1"/>
  <c r="I21" i="1"/>
  <c r="I35" i="1"/>
  <c r="K118" i="1"/>
  <c r="K117" i="1" s="1"/>
  <c r="K138" i="1"/>
  <c r="J21" i="1"/>
  <c r="N21" i="1" s="1"/>
  <c r="J35" i="1"/>
  <c r="N35" i="1" s="1"/>
  <c r="I7" i="1"/>
  <c r="I6" i="1" s="1"/>
  <c r="I43" i="1"/>
  <c r="K76" i="1"/>
  <c r="I17" i="1"/>
  <c r="K91" i="1"/>
  <c r="K125" i="1"/>
  <c r="K157" i="1"/>
  <c r="AH156" i="1" s="1"/>
  <c r="AH150" i="1" s="1"/>
  <c r="K162" i="1"/>
  <c r="K164" i="1"/>
  <c r="I147" i="1"/>
  <c r="I161" i="1"/>
  <c r="I158" i="1" s="1"/>
  <c r="J4" i="3" l="1"/>
  <c r="N4" i="3" s="1"/>
  <c r="N5" i="3"/>
  <c r="N53" i="1"/>
  <c r="N110" i="1"/>
  <c r="M70" i="3"/>
  <c r="M49" i="3" s="1"/>
  <c r="L71" i="3"/>
  <c r="L70" i="3" s="1"/>
  <c r="L49" i="3" s="1"/>
  <c r="M5" i="3"/>
  <c r="L5" i="3" s="1"/>
  <c r="K4" i="3"/>
  <c r="M4" i="3" s="1"/>
  <c r="L4" i="3" s="1"/>
  <c r="J89" i="1"/>
  <c r="J53" i="1"/>
  <c r="K107" i="1"/>
  <c r="K106" i="1" s="1"/>
  <c r="H49" i="1"/>
  <c r="K116" i="1"/>
  <c r="K90" i="1"/>
  <c r="I89" i="1"/>
  <c r="N89" i="1"/>
  <c r="N86" i="1"/>
  <c r="N85" i="1" s="1"/>
  <c r="J85" i="1"/>
  <c r="K100" i="1"/>
  <c r="J58" i="1"/>
  <c r="M133" i="1"/>
  <c r="K132" i="1"/>
  <c r="K129" i="1" s="1"/>
  <c r="M94" i="1"/>
  <c r="L94" i="1" s="1"/>
  <c r="K93" i="1"/>
  <c r="AH125" i="1"/>
  <c r="AH124" i="1" s="1"/>
  <c r="K124" i="1"/>
  <c r="AH115" i="1"/>
  <c r="AH114" i="1" s="1"/>
  <c r="AH110" i="1" s="1"/>
  <c r="K114" i="1"/>
  <c r="K110" i="1" s="1"/>
  <c r="M109" i="1"/>
  <c r="L65" i="1"/>
  <c r="M105" i="1"/>
  <c r="K53" i="1"/>
  <c r="AI93" i="1"/>
  <c r="N58" i="1"/>
  <c r="N50" i="1" s="1"/>
  <c r="AI121" i="1"/>
  <c r="AI51" i="1"/>
  <c r="AI43" i="1"/>
  <c r="AI54" i="1"/>
  <c r="J26" i="1"/>
  <c r="N26" i="1"/>
  <c r="AI33" i="1"/>
  <c r="AI75" i="1"/>
  <c r="AI40" i="1"/>
  <c r="AI31" i="1"/>
  <c r="AI27" i="1"/>
  <c r="AI56" i="1"/>
  <c r="K27" i="1"/>
  <c r="K31" i="1"/>
  <c r="G25" i="1"/>
  <c r="G5" i="1" s="1"/>
  <c r="N47" i="1"/>
  <c r="N46" i="1" s="1"/>
  <c r="J46" i="1"/>
  <c r="G100" i="1"/>
  <c r="G89" i="1" s="1"/>
  <c r="G53" i="1"/>
  <c r="G50" i="1" s="1"/>
  <c r="AH73" i="1"/>
  <c r="M102" i="1"/>
  <c r="M101" i="1" s="1"/>
  <c r="AH102" i="1"/>
  <c r="AH101" i="1" s="1"/>
  <c r="AH100" i="1" s="1"/>
  <c r="AH133" i="1"/>
  <c r="AH132" i="1" s="1"/>
  <c r="AH129" i="1" s="1"/>
  <c r="AH127" i="1"/>
  <c r="AH126" i="1" s="1"/>
  <c r="AH120" i="1"/>
  <c r="AH119" i="1" s="1"/>
  <c r="AH116" i="1" s="1"/>
  <c r="AH108" i="1"/>
  <c r="AH107" i="1" s="1"/>
  <c r="AH106" i="1" s="1"/>
  <c r="K137" i="1"/>
  <c r="AH91" i="1"/>
  <c r="AH90" i="1" s="1"/>
  <c r="AI115" i="1"/>
  <c r="AI114" i="1" s="1"/>
  <c r="AI110" i="1" s="1"/>
  <c r="M143" i="1"/>
  <c r="M142" i="1" s="1"/>
  <c r="K142" i="1"/>
  <c r="AH37" i="1"/>
  <c r="J144" i="1"/>
  <c r="N144" i="1" s="1"/>
  <c r="J74" i="1"/>
  <c r="N74" i="1" s="1"/>
  <c r="L142" i="1"/>
  <c r="I37" i="1"/>
  <c r="M13" i="1"/>
  <c r="L13" i="1" s="1"/>
  <c r="K154" i="1"/>
  <c r="K151" i="1"/>
  <c r="AH29" i="1"/>
  <c r="AH145" i="1"/>
  <c r="G153" i="1"/>
  <c r="G150" i="1" s="1"/>
  <c r="AH19" i="1"/>
  <c r="AH17" i="1"/>
  <c r="M141" i="1"/>
  <c r="L141" i="1" s="1"/>
  <c r="AH147" i="1"/>
  <c r="M152" i="1"/>
  <c r="AI151" i="1"/>
  <c r="K17" i="1"/>
  <c r="AI154" i="1"/>
  <c r="AI157" i="1"/>
  <c r="M55" i="1"/>
  <c r="K61" i="1"/>
  <c r="M155" i="1"/>
  <c r="M154" i="1" s="1"/>
  <c r="M153" i="1" s="1"/>
  <c r="M22" i="1"/>
  <c r="L22" i="1" s="1"/>
  <c r="M92" i="1"/>
  <c r="M68" i="1"/>
  <c r="L68" i="1" s="1"/>
  <c r="M36" i="1"/>
  <c r="L36" i="1" s="1"/>
  <c r="M34" i="1"/>
  <c r="L34" i="1" s="1"/>
  <c r="M160" i="1"/>
  <c r="L160" i="1" s="1"/>
  <c r="M136" i="1"/>
  <c r="L136" i="1" s="1"/>
  <c r="J71" i="1"/>
  <c r="M82" i="1"/>
  <c r="M60" i="1"/>
  <c r="L60" i="1" s="1"/>
  <c r="M87" i="1"/>
  <c r="L87" i="1" s="1"/>
  <c r="J37" i="1"/>
  <c r="N37" i="1" s="1"/>
  <c r="N43" i="1"/>
  <c r="M11" i="1"/>
  <c r="L11" i="1" s="1"/>
  <c r="M97" i="1"/>
  <c r="L97" i="1" s="1"/>
  <c r="M8" i="1"/>
  <c r="M12" i="1"/>
  <c r="L12" i="1" s="1"/>
  <c r="M108" i="1"/>
  <c r="L108" i="1" s="1"/>
  <c r="M62" i="1"/>
  <c r="L62" i="1" s="1"/>
  <c r="M41" i="1"/>
  <c r="L41" i="1" s="1"/>
  <c r="M79" i="1"/>
  <c r="M112" i="1"/>
  <c r="M91" i="1"/>
  <c r="M118" i="1"/>
  <c r="M117" i="1" s="1"/>
  <c r="M24" i="1"/>
  <c r="L24" i="1" s="1"/>
  <c r="M9" i="1"/>
  <c r="L9" i="1" s="1"/>
  <c r="M98" i="1"/>
  <c r="L98" i="1" s="1"/>
  <c r="M131" i="1"/>
  <c r="M138" i="1"/>
  <c r="M10" i="1"/>
  <c r="L10" i="1" s="1"/>
  <c r="M14" i="1"/>
  <c r="L14" i="1" s="1"/>
  <c r="M48" i="1"/>
  <c r="L48" i="1" s="1"/>
  <c r="M42" i="1"/>
  <c r="L42" i="1" s="1"/>
  <c r="M20" i="1"/>
  <c r="L20" i="1" s="1"/>
  <c r="M73" i="1"/>
  <c r="L73" i="1" s="1"/>
  <c r="J6" i="1"/>
  <c r="N6" i="1" s="1"/>
  <c r="M96" i="1"/>
  <c r="L96" i="1" s="1"/>
  <c r="M157" i="1"/>
  <c r="L157" i="1" s="1"/>
  <c r="M28" i="1"/>
  <c r="M45" i="1"/>
  <c r="L45" i="1" s="1"/>
  <c r="M76" i="1"/>
  <c r="L76" i="1" s="1"/>
  <c r="M84" i="1"/>
  <c r="M83" i="1" s="1"/>
  <c r="M39" i="1"/>
  <c r="L39" i="1" s="1"/>
  <c r="M95" i="1"/>
  <c r="L95" i="1" s="1"/>
  <c r="M52" i="1"/>
  <c r="M115" i="1"/>
  <c r="M148" i="1"/>
  <c r="L148" i="1" s="1"/>
  <c r="M127" i="1"/>
  <c r="M126" i="1" s="1"/>
  <c r="M44" i="1"/>
  <c r="L44" i="1" s="1"/>
  <c r="M164" i="1"/>
  <c r="L164" i="1" s="1"/>
  <c r="M32" i="1"/>
  <c r="M120" i="1"/>
  <c r="M119" i="1" s="1"/>
  <c r="M146" i="1"/>
  <c r="L146" i="1" s="1"/>
  <c r="M18" i="1"/>
  <c r="L18" i="1" s="1"/>
  <c r="M57" i="1"/>
  <c r="M162" i="1"/>
  <c r="L162" i="1" s="1"/>
  <c r="M125" i="1"/>
  <c r="M30" i="1"/>
  <c r="L30" i="1" s="1"/>
  <c r="M122" i="1"/>
  <c r="M121" i="1" s="1"/>
  <c r="K29" i="1"/>
  <c r="K19" i="1"/>
  <c r="I150" i="1"/>
  <c r="K67" i="1"/>
  <c r="K64" i="1" s="1"/>
  <c r="K63" i="1" s="1"/>
  <c r="K147" i="1"/>
  <c r="K33" i="1"/>
  <c r="K159" i="1"/>
  <c r="K35" i="1"/>
  <c r="K59" i="1"/>
  <c r="K21" i="1"/>
  <c r="K40" i="1"/>
  <c r="I25" i="1"/>
  <c r="K47" i="1"/>
  <c r="K145" i="1"/>
  <c r="K86" i="1"/>
  <c r="K85" i="1" s="1"/>
  <c r="K77" i="1" s="1"/>
  <c r="J158" i="1"/>
  <c r="N158" i="1" s="1"/>
  <c r="K43" i="1"/>
  <c r="I16" i="1"/>
  <c r="I15" i="1" s="1"/>
  <c r="H5" i="1"/>
  <c r="K38" i="1"/>
  <c r="K72" i="1"/>
  <c r="K163" i="1"/>
  <c r="J16" i="1"/>
  <c r="N16" i="1" s="1"/>
  <c r="K161" i="1"/>
  <c r="K156" i="1"/>
  <c r="K75" i="1"/>
  <c r="K23" i="1"/>
  <c r="K7" i="1"/>
  <c r="J50" i="1" l="1"/>
  <c r="K58" i="1"/>
  <c r="K50" i="1" s="1"/>
  <c r="M90" i="1"/>
  <c r="M132" i="1"/>
  <c r="K89" i="1"/>
  <c r="AI37" i="1"/>
  <c r="M116" i="1"/>
  <c r="N71" i="1"/>
  <c r="N70" i="1" s="1"/>
  <c r="J70" i="1"/>
  <c r="L105" i="1"/>
  <c r="L104" i="1" s="1"/>
  <c r="M104" i="1"/>
  <c r="M100" i="1" s="1"/>
  <c r="L57" i="1"/>
  <c r="L56" i="1" s="1"/>
  <c r="M56" i="1"/>
  <c r="L115" i="1"/>
  <c r="L114" i="1" s="1"/>
  <c r="M114" i="1"/>
  <c r="L112" i="1"/>
  <c r="L111" i="1" s="1"/>
  <c r="M111" i="1"/>
  <c r="L55" i="1"/>
  <c r="L54" i="1" s="1"/>
  <c r="M54" i="1"/>
  <c r="AH89" i="1"/>
  <c r="L52" i="1"/>
  <c r="L51" i="1" s="1"/>
  <c r="M51" i="1"/>
  <c r="L79" i="1"/>
  <c r="L78" i="1" s="1"/>
  <c r="M78" i="1"/>
  <c r="L93" i="1"/>
  <c r="L133" i="1"/>
  <c r="L132" i="1" s="1"/>
  <c r="I88" i="1"/>
  <c r="I49" i="1" s="1"/>
  <c r="L125" i="1"/>
  <c r="L124" i="1" s="1"/>
  <c r="M124" i="1"/>
  <c r="L82" i="1"/>
  <c r="L81" i="1" s="1"/>
  <c r="M81" i="1"/>
  <c r="M80" i="1" s="1"/>
  <c r="L131" i="1"/>
  <c r="L130" i="1" s="1"/>
  <c r="M130" i="1"/>
  <c r="L109" i="1"/>
  <c r="L107" i="1" s="1"/>
  <c r="L106" i="1" s="1"/>
  <c r="M107" i="1"/>
  <c r="M106" i="1" s="1"/>
  <c r="M93" i="1"/>
  <c r="AI26" i="1"/>
  <c r="AI53" i="1"/>
  <c r="AH144" i="1"/>
  <c r="AH26" i="1"/>
  <c r="AH25" i="1" s="1"/>
  <c r="AI74" i="1"/>
  <c r="L28" i="1"/>
  <c r="L27" i="1" s="1"/>
  <c r="M27" i="1"/>
  <c r="K26" i="1"/>
  <c r="L32" i="1"/>
  <c r="M31" i="1"/>
  <c r="K46" i="1"/>
  <c r="AI73" i="1"/>
  <c r="AH72" i="1"/>
  <c r="AH71" i="1" s="1"/>
  <c r="AH70" i="1" s="1"/>
  <c r="L84" i="1"/>
  <c r="L83" i="1" s="1"/>
  <c r="AI153" i="1"/>
  <c r="L92" i="1"/>
  <c r="L90" i="1" s="1"/>
  <c r="L102" i="1"/>
  <c r="L101" i="1" s="1"/>
  <c r="AI102" i="1"/>
  <c r="AI101" i="1" s="1"/>
  <c r="AI100" i="1" s="1"/>
  <c r="L118" i="1"/>
  <c r="L117" i="1" s="1"/>
  <c r="L120" i="1"/>
  <c r="L119" i="1" s="1"/>
  <c r="L122" i="1"/>
  <c r="L121" i="1" s="1"/>
  <c r="L138" i="1"/>
  <c r="M137" i="1"/>
  <c r="L127" i="1"/>
  <c r="L126" i="1" s="1"/>
  <c r="AI91" i="1"/>
  <c r="AI90" i="1" s="1"/>
  <c r="AI120" i="1"/>
  <c r="AI119" i="1" s="1"/>
  <c r="AI116" i="1" s="1"/>
  <c r="AI127" i="1"/>
  <c r="AI126" i="1" s="1"/>
  <c r="M17" i="1"/>
  <c r="L17" i="1" s="1"/>
  <c r="AH7" i="1"/>
  <c r="G88" i="1"/>
  <c r="K153" i="1"/>
  <c r="M61" i="1"/>
  <c r="L61" i="1" s="1"/>
  <c r="M151" i="1"/>
  <c r="L152" i="1"/>
  <c r="AI156" i="1"/>
  <c r="N150" i="1"/>
  <c r="N88" i="1" s="1"/>
  <c r="N49" i="1" s="1"/>
  <c r="J150" i="1"/>
  <c r="J88" i="1" s="1"/>
  <c r="J49" i="1" s="1"/>
  <c r="L155" i="1"/>
  <c r="I5" i="1"/>
  <c r="M67" i="1"/>
  <c r="L8" i="1"/>
  <c r="L7" i="1" s="1"/>
  <c r="M7" i="1"/>
  <c r="M161" i="1"/>
  <c r="L161" i="1" s="1"/>
  <c r="M163" i="1"/>
  <c r="L163" i="1" s="1"/>
  <c r="M86" i="1"/>
  <c r="M147" i="1"/>
  <c r="L147" i="1" s="1"/>
  <c r="M19" i="1"/>
  <c r="L19" i="1" s="1"/>
  <c r="M38" i="1"/>
  <c r="L38" i="1" s="1"/>
  <c r="M40" i="1"/>
  <c r="L40" i="1" s="1"/>
  <c r="M72" i="1"/>
  <c r="L72" i="1" s="1"/>
  <c r="M145" i="1"/>
  <c r="L145" i="1" s="1"/>
  <c r="M35" i="1"/>
  <c r="L35" i="1" s="1"/>
  <c r="M29" i="1"/>
  <c r="L29" i="1" s="1"/>
  <c r="M21" i="1"/>
  <c r="L21" i="1" s="1"/>
  <c r="M23" i="1"/>
  <c r="L23" i="1" s="1"/>
  <c r="M33" i="1"/>
  <c r="L33" i="1" s="1"/>
  <c r="M156" i="1"/>
  <c r="L156" i="1" s="1"/>
  <c r="M43" i="1"/>
  <c r="L43" i="1" s="1"/>
  <c r="M47" i="1"/>
  <c r="M59" i="1"/>
  <c r="M159" i="1"/>
  <c r="L159" i="1" s="1"/>
  <c r="M75" i="1"/>
  <c r="L75" i="1" s="1"/>
  <c r="K144" i="1"/>
  <c r="K16" i="1"/>
  <c r="J25" i="1"/>
  <c r="N25" i="1" s="1"/>
  <c r="K71" i="1"/>
  <c r="H4" i="1"/>
  <c r="K6" i="1"/>
  <c r="K74" i="1"/>
  <c r="K158" i="1"/>
  <c r="J15" i="1"/>
  <c r="N15" i="1" s="1"/>
  <c r="K37" i="1"/>
  <c r="L80" i="1" l="1"/>
  <c r="M129" i="1"/>
  <c r="M110" i="1"/>
  <c r="M89" i="1" s="1"/>
  <c r="L53" i="1"/>
  <c r="L100" i="1"/>
  <c r="L116" i="1"/>
  <c r="K70" i="1"/>
  <c r="L110" i="1"/>
  <c r="AI89" i="1"/>
  <c r="L86" i="1"/>
  <c r="L85" i="1" s="1"/>
  <c r="L77" i="1" s="1"/>
  <c r="M85" i="1"/>
  <c r="M77" i="1" s="1"/>
  <c r="AH88" i="1"/>
  <c r="L67" i="1"/>
  <c r="L64" i="1" s="1"/>
  <c r="L63" i="1" s="1"/>
  <c r="M64" i="1"/>
  <c r="M63" i="1" s="1"/>
  <c r="L59" i="1"/>
  <c r="L58" i="1" s="1"/>
  <c r="M58" i="1"/>
  <c r="L129" i="1"/>
  <c r="M53" i="1"/>
  <c r="AI50" i="1"/>
  <c r="AH6" i="1"/>
  <c r="AI25" i="1"/>
  <c r="M26" i="1"/>
  <c r="L26" i="1"/>
  <c r="L47" i="1"/>
  <c r="L46" i="1" s="1"/>
  <c r="M46" i="1"/>
  <c r="AI72" i="1"/>
  <c r="G49" i="1"/>
  <c r="G4" i="1" s="1"/>
  <c r="K150" i="1"/>
  <c r="K88" i="1" s="1"/>
  <c r="K49" i="1" s="1"/>
  <c r="AI150" i="1"/>
  <c r="I4" i="1"/>
  <c r="M37" i="1"/>
  <c r="L37" i="1" s="1"/>
  <c r="M158" i="1"/>
  <c r="L158" i="1" s="1"/>
  <c r="M16" i="1"/>
  <c r="L16" i="1" s="1"/>
  <c r="M74" i="1"/>
  <c r="L74" i="1" s="1"/>
  <c r="M6" i="1"/>
  <c r="L6" i="1" s="1"/>
  <c r="M144" i="1"/>
  <c r="L144" i="1" s="1"/>
  <c r="M71" i="1"/>
  <c r="J5" i="1"/>
  <c r="N5" i="1" s="1"/>
  <c r="K25" i="1"/>
  <c r="K15" i="1"/>
  <c r="L50" i="1" l="1"/>
  <c r="L89" i="1"/>
  <c r="L88" i="1" s="1"/>
  <c r="M50" i="1"/>
  <c r="AI88" i="1"/>
  <c r="L71" i="1"/>
  <c r="L70" i="1" s="1"/>
  <c r="M70" i="1"/>
  <c r="AI71" i="1"/>
  <c r="AI70" i="1" s="1"/>
  <c r="M150" i="1"/>
  <c r="M88" i="1" s="1"/>
  <c r="M49" i="1" s="1"/>
  <c r="M15" i="1"/>
  <c r="L15" i="1" s="1"/>
  <c r="M25" i="1"/>
  <c r="L25" i="1" s="1"/>
  <c r="K5" i="1"/>
  <c r="L49" i="1" l="1"/>
  <c r="M5" i="1"/>
  <c r="L5" i="1" s="1"/>
  <c r="J4" i="1"/>
  <c r="N4" i="1" s="1"/>
  <c r="K4" i="1" l="1"/>
  <c r="M4" i="1" l="1"/>
  <c r="L4" i="1" s="1"/>
  <c r="AI86" i="1"/>
  <c r="AI85" i="1" s="1"/>
  <c r="AH87" i="1"/>
  <c r="AH86" i="1" l="1"/>
  <c r="AH85" i="1" s="1"/>
  <c r="AH49" i="1" s="1"/>
  <c r="AH21" i="1" l="1"/>
  <c r="AH16" i="1" s="1"/>
  <c r="AH15" i="1" s="1"/>
  <c r="AH5" i="1" s="1"/>
  <c r="AI21" i="1"/>
  <c r="AI16" i="1"/>
  <c r="AI15" i="1" l="1"/>
  <c r="AI5" i="1" s="1"/>
  <c r="AH4" i="1" l="1"/>
  <c r="AI49" i="1" l="1"/>
  <c r="AI4" i="1" l="1"/>
</calcChain>
</file>

<file path=xl/sharedStrings.xml><?xml version="1.0" encoding="utf-8"?>
<sst xmlns="http://schemas.openxmlformats.org/spreadsheetml/2006/main" count="992" uniqueCount="342">
  <si>
    <t>НАИМЕНОВАНИЕ ДОХОДА</t>
  </si>
  <si>
    <t>Бюджет</t>
  </si>
  <si>
    <t>КБК</t>
  </si>
  <si>
    <t>Код главы</t>
  </si>
  <si>
    <t>КЦСР</t>
  </si>
  <si>
    <t>КВР</t>
  </si>
  <si>
    <t>План по решению Думы № 294 от 18.10.2024 (уточненный)</t>
  </si>
  <si>
    <t xml:space="preserve"> План на март</t>
  </si>
  <si>
    <t>Исполнено на 01.11.2024</t>
  </si>
  <si>
    <t>ноябрь</t>
  </si>
  <si>
    <t>Исполнено с начала года</t>
  </si>
  <si>
    <t>% исполнения</t>
  </si>
  <si>
    <t>НАЛОГОВЫЕ И НЕНАЛОГОВЫЕ ДОХОДЫ</t>
  </si>
  <si>
    <t>000 1 00 00000 00 0000 000</t>
  </si>
  <si>
    <t>НАЛОГОВЫЕ ДОХОДЫ</t>
  </si>
  <si>
    <t>НАЛОГИ НА ПРИБЫЛЬ, ДОХОДЫ</t>
  </si>
  <si>
    <t>182 1 01 00000 00 0000 000</t>
  </si>
  <si>
    <t>Налог на доходы физических лиц</t>
  </si>
  <si>
    <t>182 1 01 02000 01 0000 110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</si>
  <si>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</si>
  <si>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М/Б</t>
  </si>
  <si>
    <t>182 1 01 02010 01 0000 110</t>
  </si>
  <si>
    <t>182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</si>
  <si>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</si>
  <si>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</si>
  <si>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</si>
  <si>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</si>
  <si>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</si>
  <si>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</si>
  <si>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</si>
  <si>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182 1 01 02080 01 0000 110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</si>
  <si>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</si>
  <si>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</si>
  <si>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</si>
  <si>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182 1 01 02140 01 0000 110</t>
  </si>
  <si>
    <t>НАЛОГИ НА ТОВАРЫ (РАБОТЫ, УСЛУГИ), РЕАЛИЗУЕМЫЕ НА ТЕРРИТОРИИ РОССИЙСКОЙ ФЕДЕРАЦИИ</t>
  </si>
  <si>
    <t>182 1 03 00000 00 0000 000</t>
  </si>
  <si>
    <t>Акцизы по подакцизным товарам (продукции), производимым на территории Российской Федерации</t>
  </si>
  <si>
    <t>182 1 03 02000 01 0000 110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</si>
  <si>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</si>
  <si>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</si>
  <si>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</si>
  <si>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</si>
  <si>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</si>
  <si>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</si>
  <si>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</si>
  <si>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</si>
  <si>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</si>
  <si>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</si>
  <si>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</si>
  <si>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</si>
  <si>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</si>
  <si>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</si>
  <si>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</si>
  <si>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</si>
  <si>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НАЛОГИ НА СОВОКУПНЫЙ ДОХОД</t>
  </si>
  <si>
    <t>182 1 05 00000 00 0000 000</t>
  </si>
  <si>
    <t>Налог, взимаемый в связи с применением упрощенной системы налогообложения</t>
  </si>
  <si>
    <t>182 1 05 01000 00 0000 110</t>
  </si>
  <si>
    <t>Налог, взимаемый с налогоплательщиков, выбравших в качестве объекта налогообложения доходы</t>
  </si>
  <si>
    <t>182 1 05 01010 01 0000 110</t>
  </si>
  <si>
    <t>182 1 05 01011 01 0000 110</t>
  </si>
  <si>
    <t>Налог, взимаемый с налогоплательщиков, выбравших в качестве объекта налогообложения доходы, уменьшенные на величину расходов</t>
  </si>
  <si>
    <t>182 1 05 01020 01 0000 110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</si>
  <si>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</si>
  <si>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</si>
  <si>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Единый налог на вмененный доход для отдельных видов деятельности</t>
  </si>
  <si>
    <t>182 1 05 02000 02 0000 110</t>
  </si>
  <si>
    <t>182 1 05 02010 02 0000 110</t>
  </si>
  <si>
    <t>Единый сельскохозяйственный налог</t>
  </si>
  <si>
    <t>182 1 05 03000 01 0000 110</t>
  </si>
  <si>
    <t>182 1 05 03010 01 0000 110</t>
  </si>
  <si>
    <t>Налог, взимаемый в связи с применением патентной системы налогообложения</t>
  </si>
  <si>
    <t>182 1 05 04000 02 0000 110</t>
  </si>
  <si>
    <t>Налог, взимаемый в связи с применением патентной системы налогообложения, зачисляемый в бюджеты городских округов</t>
  </si>
  <si>
    <t>182 1 05 04010 02 0000 110</t>
  </si>
  <si>
    <t>НАЛОГИ НА ИМУЩЕСТВО</t>
  </si>
  <si>
    <t>182 1 06 00000 00 0000 000</t>
  </si>
  <si>
    <t>Налог на имущество физических лиц</t>
  </si>
  <si>
    <t>182 1 06 01000 00 0000 110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</si>
  <si>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</si>
  <si>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182 1 06 01020 04 0000 110</t>
  </si>
  <si>
    <t>Транспортный налог</t>
  </si>
  <si>
    <t>182 1 06 04000 00 0000 000</t>
  </si>
  <si>
    <t>Транспортный налог с организаций</t>
  </si>
  <si>
    <t xml:space="preserve">182 1 06 04011 02 0000 110 </t>
  </si>
  <si>
    <t>Транспортный налог с физических лиц</t>
  </si>
  <si>
    <t>182 1 06 04012 02 0000 110</t>
  </si>
  <si>
    <t>Земельный налог</t>
  </si>
  <si>
    <t>182 1 06 06000 00 0000 110</t>
  </si>
  <si>
    <t>Земельный налог с организаций, обладающих земельным участком, расположенным в границах городских округов</t>
  </si>
  <si>
    <t xml:space="preserve">182 1 06 06032 04 0000 110 </t>
  </si>
  <si>
    <t>Земельный налог с физических лиц, обладающих земельным участком, расположенным в границах городских округов</t>
  </si>
  <si>
    <t>182 1 06 06042 04 0000 110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</si>
  <si>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</si>
  <si>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</si>
  <si>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</si>
  <si>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182 1 08 03000 01 0000 110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</si>
  <si>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</si>
  <si>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182 1 08 03010 01 0000 110</t>
  </si>
  <si>
    <t>040</t>
  </si>
  <si>
    <t>НЕНАЛОГОВЫЕ ДОХОДЫ</t>
  </si>
  <si>
    <t>ДОХОДЫ ОТ ИСПОЛЬЗОВАНИЯ ИМУЩЕСТВА, НАХОДЯЩЕГОСЯ В ГОСУДАРСТВЕННОЙ И МУНИЦИПАЛЬНОЙ СОБСТВЕННОСТИ</t>
  </si>
  <si>
    <t>040 1 11 00000 00 0000 000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</si>
  <si>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</si>
  <si>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</si>
  <si>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</si>
  <si>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040 1 11 01040 04 0000 120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</si>
  <si>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</si>
  <si>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</si>
  <si>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</si>
  <si>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040 1 11 05010 00 0000 120 </t>
  </si>
  <si>
    <t>040 1 11 05012 04 0000 120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</si>
  <si>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</si>
  <si>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040 1 11 05030 00 0000 120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</si>
  <si>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</si>
  <si>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040 1 11 05034 04 0000 120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</si>
  <si>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</si>
  <si>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</si>
  <si>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</si>
  <si>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040 1 11 09040 00 0000 120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</si>
  <si>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</si>
  <si>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040 1 11 09044 04 0000 120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</si>
  <si>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</si>
  <si>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</si>
  <si>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</si>
  <si>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040 1 11 09080 04 0000 120</t>
  </si>
  <si>
    <t>ПЛАТЕЖИ ПРИ ПОЛЬЗОВАНИИ ПРИРОДНЫМИ РЕСУРСАМИ</t>
  </si>
  <si>
    <t>048 1 12 0000 00 00000 000</t>
  </si>
  <si>
    <t>Плата за негативное воздействие на окружающую среду</t>
  </si>
  <si>
    <t>048 1 12 01000 01 0000 120</t>
  </si>
  <si>
    <t>Плата за выбросы загрязняющих веществ в атмосферный воздух стационарными объектами</t>
  </si>
  <si>
    <t>048 1 12 01010 01 0000 120</t>
  </si>
  <si>
    <t>048</t>
  </si>
  <si>
    <t>Плата за сбросы загрязняющих веществ в водные объекты</t>
  </si>
  <si>
    <t>048 1 12 01030 01 0000 120</t>
  </si>
  <si>
    <t>Плата за размещение отходов производства и потребления</t>
  </si>
  <si>
    <t>048 1 12 01040 01 0000 120</t>
  </si>
  <si>
    <t xml:space="preserve">Плата за размещение отходов производства </t>
  </si>
  <si>
    <t>048 1 12 01041 01 0000 120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</si>
  <si>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</si>
  <si>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</si>
  <si>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ДОХОДЫ ОТ ОКАЗАНИЯ ПЛАТНЫХ УСЛУГ И КОМПЕНСАЦИИ ЗАТРАТ ГОСУДАРСТВА</t>
  </si>
  <si>
    <t>040 1 13 00000 00 0000 130</t>
  </si>
  <si>
    <t>Доходы от оказания платных услуг (работ)</t>
  </si>
  <si>
    <t>040 1 13 01000 00 0000 130</t>
  </si>
  <si>
    <t>Прочие доходы от оказания платных услуг (работ)</t>
  </si>
  <si>
    <t>040 1 13 01990 00 0000 130</t>
  </si>
  <si>
    <t>Прочие доходы от оказания платных услуг (работ) получателями средств бюджетов городских округов</t>
  </si>
  <si>
    <t>040 1 13 01994 04 0000 130</t>
  </si>
  <si>
    <t>Доходы от компенсации затрат государства</t>
  </si>
  <si>
    <t>040 1 13 02000 00 0000 130</t>
  </si>
  <si>
    <t>Прочие доходы от компенсации затрат государства</t>
  </si>
  <si>
    <t>040 1 13 02990 00 0000 130</t>
  </si>
  <si>
    <t>Прочие доходы от компенсации затрат бюджетов городских округов</t>
  </si>
  <si>
    <t>040 1 13 02994 04 0000 130</t>
  </si>
  <si>
    <t>ДОХОДЫ ОТ ПРОДАЖИ МАТЕРИАЛЬНЫХ И НЕМАТЕРИАЛЬНЫХ АКТИВОВ</t>
  </si>
  <si>
    <t>040 1 14 00000 00 0000 000</t>
  </si>
  <si>
    <t xml:space="preserve">Доходы от продажи квартир </t>
  </si>
  <si>
    <t>040 1 14 01000 00 0000 410</t>
  </si>
  <si>
    <t xml:space="preserve">Доходы от продажи квартир, находящихся в собственности городских округов </t>
  </si>
  <si>
    <t>040 1 14 01040 04 0000 410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</si>
  <si>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</si>
  <si>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040 1 14 02000 00 0000 000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</si>
  <si>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</si>
  <si>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</si>
  <si>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</si>
  <si>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040 1 14 02043 04 0000 410</t>
  </si>
  <si>
    <t>Доходы от продажи земельных участков, находящихся в государственной и муниципальной собственности</t>
  </si>
  <si>
    <t>040 1 14 06000 00 0000 430</t>
  </si>
  <si>
    <t>Доходы от продажи земельных участков, государственная собственность на которые не разграничена</t>
  </si>
  <si>
    <t>040 1 14 06010 00 0000 430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</si>
  <si>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</si>
  <si>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040 1 14 06012 04 0000 430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</si>
  <si>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</si>
  <si>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040 1 14 02040 04 0000 440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</si>
  <si>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</si>
  <si>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040 1 14 02043 04 0000 440</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</si>
  <si>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</si>
  <si>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</si>
  <si>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</si>
  <si>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</si>
  <si>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</si>
  <si>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</si>
  <si>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</si>
  <si>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720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</si>
  <si>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</si>
  <si>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720 1 16 01053 01 0035 140</t>
  </si>
  <si>
    <t>720 1 16 01053 01 9000 140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</si>
  <si>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</si>
  <si>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</si>
  <si>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потребление, хранение, перевозка растений, содержащих наркотические средства или психотропные вещества, либо их частей, содержащихся  наркотические средства или психотропные вещества)</t>
  </si>
  <si>
    <t>720 1 16 01063 01 0008 140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</si>
  <si>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</si>
  <si>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</si>
  <si>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несовершеннолетних в процесс курения табака)</t>
  </si>
  <si>
    <t>720 1 16 01063 01 0023 140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</si>
  <si>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</si>
  <si>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720 1 16 01063 01 0091 140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</si>
  <si>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</si>
  <si>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720 1 16 01063 01 0101 140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</si>
  <si>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</si>
  <si>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</si>
  <si>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</si>
  <si>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</si>
  <si>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</si>
  <si>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</si>
  <si>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</si>
  <si>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420</t>
  </si>
  <si>
    <t>530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</si>
  <si>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</si>
  <si>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530 1 16 01072 01 0011 140</t>
  </si>
  <si>
    <t>660</t>
  </si>
  <si>
    <t>660 1 16 01072 01 9000 140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</si>
  <si>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</si>
  <si>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</si>
  <si>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</si>
  <si>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720 1 16 01073 01 0027 140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</si>
  <si>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</si>
  <si>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</si>
  <si>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</si>
  <si>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</si>
  <si>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r>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t>
    </r>
    <r>
      <rPr>
        <sz val="12"/>
        <color indexed="8"/>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</si>
  <si>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</si>
  <si>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</si>
  <si>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530 1 16 01082 01 9000 140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</si>
  <si>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</si>
  <si>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</si>
  <si>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</si>
  <si>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</si>
  <si>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</si>
  <si>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170 1 16 01092 01 0003 140</t>
  </si>
  <si>
    <t>170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</si>
  <si>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</si>
  <si>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</si>
  <si>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</si>
  <si>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</si>
  <si>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</si>
  <si>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720 1 16 01093 01 9000 140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</si>
  <si>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</si>
  <si>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</si>
  <si>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</si>
  <si>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</si>
  <si>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</si>
  <si>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</si>
  <si>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</si>
  <si>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</si>
  <si>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</si>
  <si>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720 1 16 01143 01 9000 140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</si>
  <si>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</si>
  <si>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</si>
  <si>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</si>
  <si>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720 1 16 01153 01 0006 140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</si>
  <si>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</si>
  <si>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720 1 16 01153 01 9000 140</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</si>
  <si>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</si>
  <si>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000 1 16 01160 01 0000 140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</si>
  <si>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</si>
  <si>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720 1 16 01163 01 0000 140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</si>
  <si>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</si>
  <si>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</si>
  <si>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нарушении)</t>
  </si>
  <si>
    <t>720 1 16 01173 01 0007 140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</si>
  <si>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</si>
  <si>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</si>
  <si>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</si>
  <si>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</si>
  <si>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</si>
  <si>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</si>
  <si>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</si>
  <si>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</si>
  <si>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</si>
  <si>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</si>
  <si>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</si>
  <si>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230 1 16 01193 01 0030 140</t>
  </si>
  <si>
    <t>230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</si>
  <si>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подписания (постановления, представления, решения)  органа (должностного лица) осуществляющего государственный надзор (контроль) организации , уполномочены в соответствие с федеральными законами  на осуществление государственного надзора (должностного лица), органа (должностного лица) , осуществляющего муниципальный контроль)</t>
  </si>
  <si>
    <t>420 1 16 01193 01 0005 140</t>
  </si>
  <si>
    <t>720 1 16 01193 01 0005 140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</si>
  <si>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 (иные штрафы)</t>
  </si>
  <si>
    <t>720 1 16 01193 01 9000 140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</si>
  <si>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</si>
  <si>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</si>
  <si>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</si>
  <si>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370 1 16 01203 01 9000 140 </t>
  </si>
  <si>
    <t>370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</si>
  <si>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</si>
  <si>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420 1 16 01203 01 9000 140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</si>
  <si>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</si>
  <si>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720 1 16 01203 01 0021 140</t>
  </si>
  <si>
    <t>720 1 16 01203 01 9000 140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</si>
  <si>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</si>
  <si>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</si>
  <si>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(за исключением главы 15 Кодекса Российской Федерации об административных правонарушениях)</t>
  </si>
  <si>
    <t>720 1 16 01333 01 0400 140</t>
  </si>
  <si>
    <t>Административные штрафы, установленные законами субъектов Российской Федерации об административных правонарушениях</t>
  </si>
  <si>
    <t>000 1 16 02000 02 0000 140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</si>
  <si>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</si>
  <si>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370 1 16 02010 02 0000 140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</si>
  <si>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(иные штрафы)</t>
  </si>
  <si>
    <t>370 1 16 02010 02 9000 140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</si>
  <si>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</si>
  <si>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</si>
  <si>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</si>
  <si>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040 1 16 07010 04 0000 140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</si>
  <si>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</si>
  <si>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040 1 16 07090 04 0000 140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</si>
  <si>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</si>
  <si>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</si>
  <si>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</si>
  <si>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040 1 16 10030 04 0000 140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</si>
  <si>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</si>
  <si>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040 1 16 10032 04 0000 140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</si>
  <si>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</si>
  <si>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</si>
  <si>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</si>
  <si>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</si>
  <si>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040 1 16 10123 01 0041 140</t>
  </si>
  <si>
    <t>Платежи, уплачиваемые в целях возмещения вреда, причиняемого автомобильным дорогам</t>
  </si>
  <si>
    <t>000 1 16 11060 01 0000 140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</si>
  <si>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</si>
  <si>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040 1 16 11064 01 0000 140</t>
  </si>
  <si>
    <t>ПРОЧИЕ НЕНАЛОГОВЫЕ ДОХОДЫ</t>
  </si>
  <si>
    <t>000 1 17 00000 00 0000 000</t>
  </si>
  <si>
    <t>Невыясненные поступления</t>
  </si>
  <si>
    <t xml:space="preserve">040 1 17 01000 00 0000 180 </t>
  </si>
  <si>
    <t>Невыясненные поступления, зачисляемые в бюджеты городских округов</t>
  </si>
  <si>
    <t>040 1 17 01040 04 0000 180</t>
  </si>
  <si>
    <t>Прочие неналоговые доходы</t>
  </si>
  <si>
    <t>000 1 17 05000 00 0000 180</t>
  </si>
  <si>
    <t>Прочие неналоговые доходы бюджетов городских округов</t>
  </si>
  <si>
    <t>040 1 17 05040 04 0000 180</t>
  </si>
  <si>
    <t>Инициативные платежи</t>
  </si>
  <si>
    <t>000 1 17 10000 00 0000 150</t>
  </si>
  <si>
    <t>Инициативные платежи, зачисляемые в бюджеты городских округов (Инициативный проект "Центр культуры, досуга и молодёжи")</t>
  </si>
  <si>
    <t>040 1 17 15020 04 0003 150</t>
  </si>
  <si>
    <t>Уточнение</t>
  </si>
  <si>
    <t>Уточнённый план</t>
  </si>
  <si>
    <t xml:space="preserve">Ожидаемое исполнение  доходной части бюджета города Пыть-Яха за 2024 год </t>
  </si>
  <si>
    <t>Ожидаемое исполнение на 31.12.2024</t>
  </si>
  <si>
    <t xml:space="preserve">Уточнение исполнения  доходной части бюджета города Пыть-Яха за 2024 год </t>
  </si>
  <si>
    <t>Исполнено с начала года на 01.12.2024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</si>
</sst>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13" x14ac:knownFonts="1">
    <font>
      <sz val="10"/>
      <name val="Arial Cyr"/>
      <charset val="204"/>
    </font>
    <font>
      <sz val="10"/>
      <name val="Arial Cyr"/>
      <charset val="204"/>
    </font>
    <font>
      <b/>
      <sz val="14"/>
      <name val="Times New Roman"/>
      <family val="1"/>
      <charset val="204"/>
    </font>
    <font>
      <sz val="10"/>
      <name val="Arial"/>
      <family val="2"/>
      <charset val="204"/>
    </font>
    <font>
      <sz val="12"/>
      <name val="Times New Roman"/>
      <family val="1"/>
      <charset val="204"/>
    </font>
    <font>
      <sz val="11"/>
      <name val="Times New Roman"/>
      <family val="1"/>
      <charset val="204"/>
    </font>
    <font>
      <b/>
      <sz val="11"/>
      <name val="Times New Roman"/>
      <family val="1"/>
      <charset val="204"/>
    </font>
    <font>
      <b/>
      <sz val="12"/>
      <name val="Times New Roman"/>
      <family val="1"/>
      <charset val="204"/>
    </font>
    <font>
      <i/>
      <sz val="12"/>
      <name val="Times New Roman"/>
      <family val="1"/>
      <charset val="204"/>
    </font>
    <font>
      <sz val="10"/>
      <name val="Times New Roman"/>
      <family val="1"/>
      <charset val="204"/>
    </font>
    <font>
      <sz val="12"/>
      <color indexed="8"/>
      <name val="Times New Roman"/>
      <family val="1"/>
      <charset val="204"/>
    </font>
    <font>
      <sz val="12"/>
      <color theme="1"/>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5" fontId="1" fillId="0" borderId="0" applyFont="0" applyFill="0" applyBorder="0" applyAlignment="0" applyProtection="0"/>
    <xf numFmtId="0" fontId="3" fillId="0" borderId="0"/>
    <xf numFmtId="0" fontId="9" fillId="0" borderId="0"/>
    <xf numFmtId="0" fontId="3" fillId="0" borderId="0"/>
  </cellStyleXfs>
  <cellXfs count="72">
    <xf numFmtId="0" fontId="0" fillId="0" borderId="0" xfId="0"/>
    <xf numFmtId="0" fontId="4" fillId="2" borderId="0" xfId="2" applyFont="1" applyFill="1" applyBorder="1"/>
    <xf numFmtId="0" fontId="4" fillId="2" borderId="0" xfId="2" applyFont="1" applyFill="1"/>
    <xf numFmtId="4" fontId="4" fillId="2" borderId="0" xfId="2" applyNumberFormat="1" applyFont="1" applyFill="1" applyBorder="1" applyAlignment="1">
      <alignment horizontal="center" wrapText="1"/>
    </xf>
    <xf numFmtId="0" fontId="6" fillId="2" borderId="1" xfId="2" applyNumberFormat="1" applyFont="1" applyFill="1" applyBorder="1" applyAlignment="1">
      <alignment horizontal="center" vertical="center" wrapText="1"/>
    </xf>
    <xf numFmtId="4" fontId="7" fillId="2" borderId="1" xfId="2" applyNumberFormat="1" applyFont="1" applyFill="1" applyBorder="1" applyAlignment="1">
      <alignment horizontal="center" vertical="center" wrapText="1"/>
    </xf>
    <xf numFmtId="0" fontId="4" fillId="2" borderId="0" xfId="2" applyFont="1" applyFill="1" applyBorder="1" applyAlignment="1">
      <alignment horizontal="center"/>
    </xf>
    <xf numFmtId="4" fontId="7" fillId="2" borderId="1" xfId="2" applyNumberFormat="1" applyFont="1" applyFill="1" applyBorder="1" applyAlignment="1">
      <alignment horizontal="center" wrapText="1"/>
    </xf>
    <xf numFmtId="164" fontId="4" fillId="2" borderId="0" xfId="2" applyNumberFormat="1" applyFont="1" applyFill="1" applyBorder="1"/>
    <xf numFmtId="164" fontId="4" fillId="2" borderId="0" xfId="2" applyNumberFormat="1" applyFont="1" applyFill="1" applyBorder="1" applyAlignment="1">
      <alignment horizontal="center"/>
    </xf>
    <xf numFmtId="0" fontId="4" fillId="2" borderId="0" xfId="2" applyFont="1" applyFill="1" applyBorder="1" applyAlignment="1"/>
    <xf numFmtId="0" fontId="4" fillId="2" borderId="0" xfId="2" applyFont="1" applyFill="1" applyAlignment="1"/>
    <xf numFmtId="4" fontId="4" fillId="2" borderId="1" xfId="2" applyNumberFormat="1" applyFont="1" applyFill="1" applyBorder="1" applyAlignment="1">
      <alignment horizontal="right"/>
    </xf>
    <xf numFmtId="0" fontId="4" fillId="2" borderId="0" xfId="2" applyFont="1" applyFill="1" applyAlignment="1">
      <alignment wrapText="1"/>
    </xf>
    <xf numFmtId="4" fontId="4" fillId="2" borderId="1" xfId="2" applyNumberFormat="1" applyFont="1" applyFill="1" applyBorder="1"/>
    <xf numFmtId="0" fontId="8" fillId="2" borderId="0" xfId="2" applyFont="1" applyFill="1" applyBorder="1"/>
    <xf numFmtId="0" fontId="8" fillId="2" borderId="0" xfId="2" applyFont="1" applyFill="1"/>
    <xf numFmtId="0" fontId="4" fillId="2" borderId="1" xfId="2" applyNumberFormat="1" applyFont="1" applyFill="1" applyBorder="1" applyAlignment="1" applyProtection="1">
      <alignment horizontal="left" wrapText="1"/>
      <protection hidden="1"/>
    </xf>
    <xf numFmtId="0" fontId="4" fillId="2" borderId="1" xfId="2" applyNumberFormat="1" applyFont="1" applyFill="1" applyBorder="1" applyAlignment="1" applyProtection="1">
      <alignment horizontal="center" wrapText="1"/>
      <protection hidden="1"/>
    </xf>
    <xf numFmtId="49" fontId="4" fillId="2" borderId="1" xfId="2" applyNumberFormat="1" applyFont="1" applyFill="1" applyBorder="1" applyAlignment="1" applyProtection="1">
      <alignment horizontal="center" wrapText="1"/>
      <protection hidden="1"/>
    </xf>
    <xf numFmtId="0" fontId="4" fillId="2" borderId="2" xfId="0" applyFont="1" applyFill="1" applyBorder="1" applyAlignment="1">
      <alignment horizontal="left" wrapText="1"/>
    </xf>
    <xf numFmtId="0" fontId="4" fillId="2" borderId="1" xfId="0" applyFont="1" applyFill="1" applyBorder="1" applyAlignment="1">
      <alignment horizontal="center" wrapText="1"/>
    </xf>
    <xf numFmtId="0" fontId="4" fillId="2" borderId="3" xfId="0" applyFont="1" applyFill="1" applyBorder="1" applyAlignment="1">
      <alignment horizontal="center" wrapText="1"/>
    </xf>
    <xf numFmtId="0" fontId="4" fillId="2" borderId="1" xfId="0" applyFont="1" applyFill="1" applyBorder="1" applyAlignment="1">
      <alignment horizontal="justify" vertical="center" wrapText="1"/>
    </xf>
    <xf numFmtId="0" fontId="7" fillId="2" borderId="1" xfId="2" applyNumberFormat="1" applyFont="1" applyFill="1" applyBorder="1" applyAlignment="1" applyProtection="1">
      <alignment horizontal="center" wrapText="1"/>
      <protection hidden="1"/>
    </xf>
    <xf numFmtId="49" fontId="4" fillId="2" borderId="4" xfId="2" applyNumberFormat="1" applyFont="1" applyFill="1" applyBorder="1" applyAlignment="1" applyProtection="1">
      <alignment horizontal="center" wrapText="1"/>
      <protection hidden="1"/>
    </xf>
    <xf numFmtId="49" fontId="7" fillId="2" borderId="3" xfId="2" applyNumberFormat="1" applyFont="1" applyFill="1" applyBorder="1" applyAlignment="1" applyProtection="1">
      <alignment horizontal="center" wrapText="1"/>
      <protection hidden="1"/>
    </xf>
    <xf numFmtId="49" fontId="7" fillId="2" borderId="1" xfId="2" applyNumberFormat="1" applyFont="1" applyFill="1" applyBorder="1" applyAlignment="1" applyProtection="1">
      <alignment horizontal="center" wrapText="1"/>
      <protection hidden="1"/>
    </xf>
    <xf numFmtId="0" fontId="4" fillId="2" borderId="4" xfId="2" applyNumberFormat="1" applyFont="1" applyFill="1" applyBorder="1" applyAlignment="1" applyProtection="1">
      <alignment horizontal="left" wrapText="1"/>
      <protection hidden="1"/>
    </xf>
    <xf numFmtId="0" fontId="4" fillId="2" borderId="4" xfId="2" applyNumberFormat="1" applyFont="1" applyFill="1" applyBorder="1" applyAlignment="1" applyProtection="1">
      <alignment horizontal="center" wrapText="1"/>
      <protection hidden="1"/>
    </xf>
    <xf numFmtId="4" fontId="4" fillId="2" borderId="0" xfId="2" applyNumberFormat="1" applyFont="1" applyFill="1" applyBorder="1"/>
    <xf numFmtId="0" fontId="4" fillId="2" borderId="1" xfId="2" applyNumberFormat="1" applyFont="1" applyFill="1" applyBorder="1" applyAlignment="1" applyProtection="1">
      <alignment wrapText="1"/>
      <protection hidden="1"/>
    </xf>
    <xf numFmtId="4" fontId="11" fillId="2" borderId="1" xfId="2" applyNumberFormat="1" applyFont="1" applyFill="1" applyBorder="1" applyAlignment="1">
      <alignment horizontal="right"/>
    </xf>
    <xf numFmtId="49" fontId="4" fillId="2" borderId="2" xfId="2" applyNumberFormat="1" applyFont="1" applyFill="1" applyBorder="1" applyAlignment="1" applyProtection="1">
      <alignment horizontal="center" wrapText="1"/>
      <protection hidden="1"/>
    </xf>
    <xf numFmtId="4" fontId="4" fillId="2" borderId="2" xfId="2" applyNumberFormat="1" applyFont="1" applyFill="1" applyBorder="1" applyAlignment="1">
      <alignment horizontal="right"/>
    </xf>
    <xf numFmtId="4" fontId="4" fillId="2" borderId="2" xfId="2" applyNumberFormat="1" applyFont="1" applyFill="1" applyBorder="1"/>
    <xf numFmtId="0" fontId="4" fillId="2" borderId="2" xfId="2" applyNumberFormat="1" applyFont="1" applyFill="1" applyBorder="1" applyAlignment="1" applyProtection="1">
      <alignment horizontal="left" wrapText="1"/>
      <protection hidden="1"/>
    </xf>
    <xf numFmtId="0" fontId="4" fillId="2" borderId="2" xfId="0" applyFont="1" applyFill="1" applyBorder="1" applyAlignment="1">
      <alignment horizontal="center" wrapText="1"/>
    </xf>
    <xf numFmtId="49" fontId="12" fillId="2" borderId="1" xfId="2" applyNumberFormat="1" applyFont="1" applyFill="1" applyBorder="1" applyAlignment="1" applyProtection="1">
      <alignment horizontal="center" wrapText="1"/>
      <protection hidden="1"/>
    </xf>
    <xf numFmtId="4" fontId="4" fillId="2" borderId="1" xfId="2" applyNumberFormat="1" applyFont="1" applyFill="1" applyBorder="1" applyAlignment="1">
      <alignment horizontal="center" wrapText="1"/>
    </xf>
    <xf numFmtId="49" fontId="4" fillId="2" borderId="0" xfId="2" applyNumberFormat="1" applyFont="1" applyFill="1"/>
    <xf numFmtId="3" fontId="4" fillId="2" borderId="0" xfId="2" applyNumberFormat="1" applyFont="1" applyFill="1"/>
    <xf numFmtId="0" fontId="4" fillId="2" borderId="0" xfId="2" applyFont="1" applyFill="1" applyAlignment="1">
      <alignment horizontal="center"/>
    </xf>
    <xf numFmtId="0" fontId="5" fillId="2" borderId="0" xfId="2" applyNumberFormat="1" applyFont="1" applyFill="1" applyAlignment="1" applyProtection="1">
      <alignment horizontal="left"/>
      <protection hidden="1"/>
    </xf>
    <xf numFmtId="0" fontId="5" fillId="2" borderId="0" xfId="2" applyNumberFormat="1" applyFont="1" applyFill="1" applyAlignment="1" applyProtection="1">
      <alignment horizontal="center"/>
      <protection hidden="1"/>
    </xf>
    <xf numFmtId="49" fontId="5" fillId="2" borderId="0" xfId="2" applyNumberFormat="1" applyFont="1" applyFill="1" applyAlignment="1" applyProtection="1">
      <alignment horizontal="centerContinuous"/>
      <protection hidden="1"/>
    </xf>
    <xf numFmtId="3" fontId="5" fillId="2" borderId="0" xfId="2" applyNumberFormat="1" applyFont="1" applyFill="1" applyAlignment="1" applyProtection="1">
      <alignment horizontal="centerContinuous"/>
      <protection hidden="1"/>
    </xf>
    <xf numFmtId="0" fontId="6" fillId="2" borderId="1" xfId="0"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7" fillId="2" borderId="1" xfId="0" applyFont="1" applyFill="1" applyBorder="1" applyAlignment="1">
      <alignment horizontal="left"/>
    </xf>
    <xf numFmtId="0" fontId="7" fillId="2" borderId="1" xfId="0" applyFont="1" applyFill="1" applyBorder="1" applyAlignment="1">
      <alignment horizontal="center"/>
    </xf>
    <xf numFmtId="4" fontId="7" fillId="2" borderId="1" xfId="2" applyNumberFormat="1" applyFont="1" applyFill="1" applyBorder="1" applyAlignment="1">
      <alignment horizontal="right"/>
    </xf>
    <xf numFmtId="4" fontId="7" fillId="2" borderId="1" xfId="1" applyNumberFormat="1" applyFont="1" applyFill="1" applyBorder="1" applyAlignment="1" applyProtection="1">
      <alignment horizontal="right" wrapText="1"/>
      <protection hidden="1"/>
    </xf>
    <xf numFmtId="0" fontId="7" fillId="2" borderId="1" xfId="2" applyNumberFormat="1" applyFont="1" applyFill="1" applyBorder="1" applyAlignment="1" applyProtection="1">
      <alignment horizontal="left" wrapText="1"/>
      <protection hidden="1"/>
    </xf>
    <xf numFmtId="0" fontId="7" fillId="2" borderId="1" xfId="0" applyFont="1" applyFill="1" applyBorder="1" applyAlignment="1">
      <alignment horizontal="left" wrapText="1"/>
    </xf>
    <xf numFmtId="0" fontId="7" fillId="2" borderId="1" xfId="0" applyFont="1" applyFill="1" applyBorder="1" applyAlignment="1">
      <alignment horizontal="center" wrapText="1"/>
    </xf>
    <xf numFmtId="4" fontId="7" fillId="2" borderId="0" xfId="0" applyNumberFormat="1" applyFont="1" applyFill="1" applyAlignment="1">
      <alignment wrapText="1"/>
    </xf>
    <xf numFmtId="0" fontId="4" fillId="2" borderId="1" xfId="0" applyFont="1" applyFill="1" applyBorder="1" applyAlignment="1">
      <alignment wrapText="1"/>
    </xf>
    <xf numFmtId="0" fontId="7" fillId="2" borderId="1" xfId="0" applyFont="1" applyFill="1" applyBorder="1" applyAlignment="1">
      <alignment wrapText="1"/>
    </xf>
    <xf numFmtId="0" fontId="4" fillId="2" borderId="1" xfId="0" applyFont="1" applyFill="1" applyBorder="1"/>
    <xf numFmtId="0" fontId="4" fillId="2" borderId="1" xfId="0" applyFont="1" applyFill="1" applyBorder="1" applyAlignment="1">
      <alignment horizontal="center"/>
    </xf>
    <xf numFmtId="0" fontId="4" fillId="2" borderId="1" xfId="0" applyFont="1" applyFill="1" applyBorder="1" applyAlignment="1">
      <alignment horizontal="left" wrapText="1"/>
    </xf>
    <xf numFmtId="0" fontId="4" fillId="2" borderId="1" xfId="3" applyNumberFormat="1" applyFont="1" applyFill="1" applyBorder="1" applyAlignment="1" applyProtection="1">
      <alignment horizontal="left" wrapText="1"/>
      <protection hidden="1"/>
    </xf>
    <xf numFmtId="0" fontId="4" fillId="2" borderId="1" xfId="3" applyNumberFormat="1" applyFont="1" applyFill="1" applyBorder="1" applyAlignment="1" applyProtection="1">
      <alignment horizontal="center" wrapText="1"/>
      <protection hidden="1"/>
    </xf>
    <xf numFmtId="4" fontId="4" fillId="2" borderId="1" xfId="1" applyNumberFormat="1" applyFont="1" applyFill="1" applyBorder="1" applyAlignment="1" applyProtection="1">
      <alignment horizontal="right" wrapText="1"/>
      <protection hidden="1"/>
    </xf>
    <xf numFmtId="0" fontId="7" fillId="2" borderId="3" xfId="2" applyNumberFormat="1" applyFont="1" applyFill="1" applyBorder="1" applyAlignment="1" applyProtection="1">
      <alignment horizontal="center" wrapText="1"/>
      <protection hidden="1"/>
    </xf>
    <xf numFmtId="0" fontId="7" fillId="2" borderId="1" xfId="0" applyFont="1" applyFill="1" applyBorder="1" applyAlignment="1">
      <alignment horizontal="justify" vertical="center" wrapText="1"/>
    </xf>
    <xf numFmtId="0" fontId="7" fillId="2" borderId="1" xfId="0" applyFont="1" applyFill="1" applyBorder="1" applyAlignment="1">
      <alignment horizontal="center" vertical="center" wrapText="1"/>
    </xf>
    <xf numFmtId="0" fontId="7" fillId="2" borderId="1" xfId="2" applyNumberFormat="1" applyFont="1" applyFill="1" applyBorder="1" applyAlignment="1" applyProtection="1">
      <alignment wrapText="1"/>
      <protection hidden="1"/>
    </xf>
    <xf numFmtId="49" fontId="3" fillId="2" borderId="1" xfId="2" applyNumberFormat="1" applyFont="1" applyFill="1" applyBorder="1" applyAlignment="1" applyProtection="1">
      <alignment horizontal="center" wrapText="1"/>
      <protection hidden="1"/>
    </xf>
    <xf numFmtId="0" fontId="4" fillId="2" borderId="0" xfId="2" applyFont="1" applyFill="1" applyAlignment="1">
      <alignment horizontal="left"/>
    </xf>
    <xf numFmtId="0" fontId="2" fillId="2" borderId="0" xfId="0" applyFont="1" applyFill="1" applyAlignment="1">
      <alignment horizontal="center" vertical="center" wrapText="1"/>
    </xf>
  </cellXfs>
  <cellStyles count="5">
    <cellStyle name="Обычный" xfId="0" builtinId="0"/>
    <cellStyle name="Обычный 2" xfId="4"/>
    <cellStyle name="Обычный_Tmp2" xfId="2"/>
    <cellStyle name="Обычный_Роспись по видам доходов"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9;&#1087;&#1086;&#1083;&#1085;&#1077;&#1085;&#1080;&#1077;%20&#1073;&#1102;&#1076;&#1078;&#1077;&#1090;&#1072;/&#1048;&#1089;&#1087;&#1086;&#1083;&#1085;&#1077;&#1085;&#1080;&#1077;%20&#1076;&#1086;&#1093;&#1086;&#1076;&#1086;&#1074;/&#1048;&#1089;&#1087;&#1086;&#1083;&#1085;&#1077;&#1085;&#1080;&#1077;%20&#1076;&#1086;&#1093;&#1086;&#1076;&#1086;&#1074;%202024&#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s>
    <sheetDataSet>
      <sheetData sheetId="0"/>
      <sheetData sheetId="1"/>
      <sheetData sheetId="2"/>
      <sheetData sheetId="3"/>
      <sheetData sheetId="4"/>
      <sheetData sheetId="5"/>
      <sheetData sheetId="6"/>
      <sheetData sheetId="7"/>
      <sheetData sheetId="8"/>
      <sheetData sheetId="9">
        <row r="9">
          <cell r="K9">
            <v>963383945.92000008</v>
          </cell>
        </row>
        <row r="10">
          <cell r="K10">
            <v>-348634.64999999991</v>
          </cell>
        </row>
        <row r="11">
          <cell r="K11">
            <v>5653815.5499999998</v>
          </cell>
        </row>
        <row r="12">
          <cell r="K12">
            <v>5429779.6300000008</v>
          </cell>
        </row>
        <row r="13">
          <cell r="K13">
            <v>48068722.379999995</v>
          </cell>
        </row>
        <row r="14">
          <cell r="K14">
            <v>3926070.6900000009</v>
          </cell>
        </row>
        <row r="15">
          <cell r="K15">
            <v>137158545.64000002</v>
          </cell>
        </row>
        <row r="19">
          <cell r="K19">
            <v>8203521.9199999999</v>
          </cell>
        </row>
        <row r="21">
          <cell r="K21">
            <v>47354.33</v>
          </cell>
        </row>
        <row r="23">
          <cell r="K23">
            <v>8505729.5399999991</v>
          </cell>
        </row>
        <row r="25">
          <cell r="K25">
            <v>-912948.20000000007</v>
          </cell>
        </row>
        <row r="29">
          <cell r="K29">
            <v>223003886.39999998</v>
          </cell>
        </row>
        <row r="32">
          <cell r="K32">
            <v>44723121.070000008</v>
          </cell>
        </row>
        <row r="35">
          <cell r="K35">
            <v>235764.43999999997</v>
          </cell>
        </row>
        <row r="38">
          <cell r="K38">
            <v>97972.819999999992</v>
          </cell>
        </row>
        <row r="40">
          <cell r="K40">
            <v>10523681.66</v>
          </cell>
        </row>
        <row r="43">
          <cell r="K43">
            <v>9889262.75</v>
          </cell>
        </row>
        <row r="45">
          <cell r="K45">
            <v>9160714.8199999984</v>
          </cell>
        </row>
        <row r="46">
          <cell r="K46">
            <v>8309909.7299999995</v>
          </cell>
        </row>
        <row r="48">
          <cell r="K48">
            <v>45409714.350000009</v>
          </cell>
        </row>
        <row r="49">
          <cell r="K49">
            <v>2085856.71</v>
          </cell>
        </row>
        <row r="52">
          <cell r="K52">
            <v>9934378.9700000007</v>
          </cell>
        </row>
        <row r="59">
          <cell r="K59">
            <v>78500</v>
          </cell>
        </row>
        <row r="62">
          <cell r="K62">
            <v>176073837.84999996</v>
          </cell>
        </row>
        <row r="64">
          <cell r="K64">
            <v>23763823.839999996</v>
          </cell>
        </row>
        <row r="70">
          <cell r="K70">
            <v>694825.28999999992</v>
          </cell>
        </row>
        <row r="72">
          <cell r="K72">
            <v>2904332.7199999997</v>
          </cell>
        </row>
        <row r="75">
          <cell r="K75">
            <v>177278.02</v>
          </cell>
        </row>
        <row r="76">
          <cell r="K76">
            <v>843098.84999999974</v>
          </cell>
        </row>
        <row r="78">
          <cell r="K78">
            <v>4227.97</v>
          </cell>
        </row>
        <row r="79">
          <cell r="K79">
            <v>2660469.12</v>
          </cell>
        </row>
        <row r="83">
          <cell r="K83">
            <v>118600</v>
          </cell>
        </row>
        <row r="86">
          <cell r="K86">
            <v>6490708.1500000004</v>
          </cell>
        </row>
        <row r="89">
          <cell r="K89">
            <v>48952833.209999993</v>
          </cell>
        </row>
        <row r="92">
          <cell r="K92">
            <v>49520963.45000001</v>
          </cell>
        </row>
        <row r="95">
          <cell r="K95">
            <v>4761643.4399999995</v>
          </cell>
        </row>
        <row r="98">
          <cell r="K98">
            <v>72864</v>
          </cell>
        </row>
        <row r="104">
          <cell r="K104">
            <v>3800</v>
          </cell>
        </row>
        <row r="106">
          <cell r="K106">
            <v>18428.57</v>
          </cell>
        </row>
        <row r="108">
          <cell r="K108">
            <v>9876.18</v>
          </cell>
        </row>
        <row r="109">
          <cell r="K109">
            <v>35649.97</v>
          </cell>
        </row>
        <row r="111">
          <cell r="K111">
            <v>15912.99</v>
          </cell>
        </row>
        <row r="112">
          <cell r="K112">
            <v>30000</v>
          </cell>
        </row>
        <row r="113">
          <cell r="K113">
            <v>1500</v>
          </cell>
        </row>
        <row r="118">
          <cell r="K118">
            <v>6250</v>
          </cell>
        </row>
        <row r="120">
          <cell r="K120">
            <v>20000</v>
          </cell>
        </row>
        <row r="122">
          <cell r="K122">
            <v>-2900</v>
          </cell>
        </row>
        <row r="125">
          <cell r="K125">
            <v>1500</v>
          </cell>
        </row>
        <row r="126">
          <cell r="K126">
            <v>40000</v>
          </cell>
        </row>
        <row r="131">
          <cell r="K131">
            <v>0</v>
          </cell>
        </row>
        <row r="132">
          <cell r="K132">
            <v>22000</v>
          </cell>
        </row>
        <row r="140">
          <cell r="K140">
            <v>0</v>
          </cell>
        </row>
        <row r="145">
          <cell r="K145">
            <v>56000</v>
          </cell>
        </row>
        <row r="148">
          <cell r="K148">
            <v>4154.21</v>
          </cell>
        </row>
        <row r="150">
          <cell r="K150">
            <v>150</v>
          </cell>
        </row>
        <row r="152">
          <cell r="K152">
            <v>10000</v>
          </cell>
        </row>
        <row r="154">
          <cell r="K154">
            <v>2000</v>
          </cell>
        </row>
        <row r="156">
          <cell r="K156">
            <v>2000</v>
          </cell>
        </row>
        <row r="159">
          <cell r="K159">
            <v>0</v>
          </cell>
        </row>
        <row r="161">
          <cell r="K161">
            <v>3000</v>
          </cell>
        </row>
        <row r="162">
          <cell r="K162">
            <v>20000</v>
          </cell>
        </row>
        <row r="164">
          <cell r="K164">
            <v>69979.33</v>
          </cell>
        </row>
        <row r="168">
          <cell r="K168">
            <v>4152.8100000000004</v>
          </cell>
        </row>
        <row r="170">
          <cell r="K170">
            <v>6000</v>
          </cell>
        </row>
        <row r="171">
          <cell r="K171">
            <v>0</v>
          </cell>
        </row>
        <row r="174">
          <cell r="K174">
            <v>500</v>
          </cell>
        </row>
        <row r="175">
          <cell r="K175">
            <v>1112955.1100000003</v>
          </cell>
        </row>
        <row r="179">
          <cell r="K179">
            <v>-2000</v>
          </cell>
        </row>
        <row r="182">
          <cell r="K182">
            <v>76945.42</v>
          </cell>
        </row>
        <row r="184">
          <cell r="K184">
            <v>608503.17000000004</v>
          </cell>
        </row>
        <row r="185">
          <cell r="K185">
            <v>146929.59</v>
          </cell>
        </row>
        <row r="189">
          <cell r="K189">
            <v>106.69</v>
          </cell>
        </row>
        <row r="194">
          <cell r="K194">
            <v>-14.380000000000109</v>
          </cell>
        </row>
        <row r="199">
          <cell r="K199">
            <v>612212.63</v>
          </cell>
        </row>
        <row r="202">
          <cell r="K202">
            <v>109466.22000000003</v>
          </cell>
        </row>
        <row r="204">
          <cell r="K204">
            <v>6842.729999999945</v>
          </cell>
        </row>
        <row r="206">
          <cell r="K206">
            <v>0</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9"/>
  <sheetViews>
    <sheetView tabSelected="1" view="pageBreakPreview" zoomScale="60" zoomScaleNormal="78" workbookViewId="0">
      <selection activeCell="AI3" sqref="AI3"/>
    </sheetView>
  </sheetViews>
  <sheetFormatPr defaultRowHeight="15.75" x14ac:dyDescent="0.25"/>
  <cols>
    <col min="1" max="1" width="72.7109375" style="70" customWidth="1"/>
    <col min="2" max="2" width="8.85546875" style="42" hidden="1" customWidth="1"/>
    <col min="3" max="3" width="29.5703125" style="40" customWidth="1"/>
    <col min="4" max="4" width="7.42578125" style="40" hidden="1" customWidth="1"/>
    <col min="5" max="5" width="16.28515625" style="40" hidden="1" customWidth="1"/>
    <col min="6" max="6" width="7.7109375" style="41" hidden="1" customWidth="1"/>
    <col min="7" max="7" width="21.85546875" style="1" customWidth="1"/>
    <col min="8" max="8" width="18.85546875" style="1" hidden="1" customWidth="1"/>
    <col min="9" max="9" width="19.7109375" style="1" hidden="1" customWidth="1"/>
    <col min="10" max="10" width="20.7109375" style="1" hidden="1" customWidth="1"/>
    <col min="11" max="11" width="20.140625" style="1" customWidth="1"/>
    <col min="12" max="12" width="14.140625" style="3" hidden="1" customWidth="1"/>
    <col min="13" max="13" width="15" style="1" hidden="1" customWidth="1"/>
    <col min="14" max="14" width="20" style="6" hidden="1" customWidth="1"/>
    <col min="15" max="15" width="25" style="2" hidden="1" customWidth="1"/>
    <col min="16" max="16" width="13.85546875" style="2" hidden="1" customWidth="1"/>
    <col min="17" max="17" width="11.85546875" style="2" hidden="1" customWidth="1"/>
    <col min="18" max="18" width="9.140625" style="2" hidden="1" customWidth="1"/>
    <col min="19" max="33" width="0" style="2" hidden="1" customWidth="1"/>
    <col min="34" max="34" width="20.7109375" style="1" customWidth="1"/>
    <col min="35" max="35" width="33" style="1" customWidth="1"/>
    <col min="36" max="16384" width="9.140625" style="2"/>
  </cols>
  <sheetData>
    <row r="1" spans="1:35" ht="17.45" customHeight="1" x14ac:dyDescent="0.25">
      <c r="A1" s="71" t="s">
        <v>338</v>
      </c>
      <c r="B1" s="71"/>
      <c r="C1" s="71"/>
      <c r="D1" s="71"/>
      <c r="E1" s="71"/>
      <c r="F1" s="71"/>
      <c r="G1" s="71"/>
      <c r="H1" s="71"/>
      <c r="I1" s="71"/>
      <c r="J1" s="71"/>
      <c r="K1" s="71"/>
      <c r="L1" s="71"/>
      <c r="AH1" s="2"/>
      <c r="AI1" s="2"/>
    </row>
    <row r="2" spans="1:35" x14ac:dyDescent="0.25">
      <c r="A2" s="43"/>
      <c r="B2" s="44"/>
      <c r="C2" s="45"/>
      <c r="D2" s="45"/>
      <c r="E2" s="45"/>
      <c r="F2" s="46"/>
      <c r="G2" s="30"/>
    </row>
    <row r="3" spans="1:35" ht="87.75" customHeight="1" x14ac:dyDescent="0.25">
      <c r="A3" s="47" t="s">
        <v>0</v>
      </c>
      <c r="B3" s="47" t="s">
        <v>1</v>
      </c>
      <c r="C3" s="47" t="s">
        <v>2</v>
      </c>
      <c r="D3" s="47" t="s">
        <v>3</v>
      </c>
      <c r="E3" s="47" t="s">
        <v>4</v>
      </c>
      <c r="F3" s="48" t="s">
        <v>5</v>
      </c>
      <c r="G3" s="4" t="s">
        <v>6</v>
      </c>
      <c r="H3" s="4" t="s">
        <v>7</v>
      </c>
      <c r="I3" s="4" t="s">
        <v>8</v>
      </c>
      <c r="J3" s="4" t="s">
        <v>9</v>
      </c>
      <c r="K3" s="4" t="s">
        <v>341</v>
      </c>
      <c r="L3" s="5" t="s">
        <v>11</v>
      </c>
      <c r="O3" s="1"/>
      <c r="P3" s="1"/>
      <c r="Q3" s="1"/>
      <c r="AH3" s="4" t="s">
        <v>336</v>
      </c>
      <c r="AI3" s="4" t="s">
        <v>339</v>
      </c>
    </row>
    <row r="4" spans="1:35" ht="23.25" customHeight="1" x14ac:dyDescent="0.25">
      <c r="A4" s="49" t="s">
        <v>12</v>
      </c>
      <c r="B4" s="50"/>
      <c r="C4" s="27" t="s">
        <v>13</v>
      </c>
      <c r="D4" s="27"/>
      <c r="E4" s="27"/>
      <c r="F4" s="27"/>
      <c r="G4" s="51">
        <f>G5+G49</f>
        <v>2032333185.5</v>
      </c>
      <c r="H4" s="51">
        <f>H5+H49</f>
        <v>0</v>
      </c>
      <c r="I4" s="51">
        <f>I5+I49</f>
        <v>1862660073.6199999</v>
      </c>
      <c r="J4" s="51">
        <f>J5+J49</f>
        <v>195959763.44</v>
      </c>
      <c r="K4" s="51">
        <f>K5+K49</f>
        <v>2058619837.0600004</v>
      </c>
      <c r="L4" s="7">
        <f>IF(M4&gt;200,"свыше200,0",M4)</f>
        <v>101.29342234568361</v>
      </c>
      <c r="M4" s="8">
        <f t="shared" ref="M4:M71" si="0">K4/G4*100</f>
        <v>101.29342234568361</v>
      </c>
      <c r="N4" s="9" t="e">
        <f>J4/H4*100</f>
        <v>#DIV/0!</v>
      </c>
      <c r="O4" s="1"/>
      <c r="P4" s="1"/>
      <c r="Q4" s="1"/>
      <c r="AH4" s="51">
        <f>AH5+AH49</f>
        <v>154247514.5</v>
      </c>
      <c r="AI4" s="51">
        <f>AI5+AI49</f>
        <v>2186580700</v>
      </c>
    </row>
    <row r="5" spans="1:35" ht="17.25" customHeight="1" x14ac:dyDescent="0.25">
      <c r="A5" s="49" t="s">
        <v>14</v>
      </c>
      <c r="B5" s="50"/>
      <c r="C5" s="27"/>
      <c r="D5" s="27"/>
      <c r="E5" s="27"/>
      <c r="F5" s="27"/>
      <c r="G5" s="52">
        <f>G6+G15+G25+G37+G46</f>
        <v>1634635900</v>
      </c>
      <c r="H5" s="52">
        <f>H6+H15+H25+H37+H46</f>
        <v>0</v>
      </c>
      <c r="I5" s="52">
        <f>I6+I15+I25+I37+I46</f>
        <v>1542490166.47</v>
      </c>
      <c r="J5" s="52">
        <f>J6+J15+J25+J37+J46</f>
        <v>152831308.78</v>
      </c>
      <c r="K5" s="52">
        <f>K6+K15+K25+K37+K46</f>
        <v>1695321475.2500005</v>
      </c>
      <c r="L5" s="7">
        <f>IF(M5&gt;200,"свыше200,0",M5)</f>
        <v>103.71248271556991</v>
      </c>
      <c r="M5" s="8">
        <f t="shared" si="0"/>
        <v>103.71248271556991</v>
      </c>
      <c r="N5" s="9" t="e">
        <f t="shared" ref="N5:N62" si="1">J5/H5*100</f>
        <v>#DIV/0!</v>
      </c>
      <c r="O5" s="1"/>
      <c r="P5" s="1"/>
      <c r="Q5" s="1"/>
      <c r="AH5" s="52">
        <f>AH6+AH15+AH25+AH37+AH46</f>
        <v>179461900</v>
      </c>
      <c r="AI5" s="52">
        <f>AI6+AI15+AI25+AI37+AI46</f>
        <v>1814097800</v>
      </c>
    </row>
    <row r="6" spans="1:35" ht="18.75" customHeight="1" x14ac:dyDescent="0.25">
      <c r="A6" s="53" t="s">
        <v>15</v>
      </c>
      <c r="B6" s="24"/>
      <c r="C6" s="27" t="s">
        <v>16</v>
      </c>
      <c r="D6" s="27"/>
      <c r="E6" s="27"/>
      <c r="F6" s="27"/>
      <c r="G6" s="51">
        <f>G7</f>
        <v>1255388500</v>
      </c>
      <c r="H6" s="51">
        <f>H7</f>
        <v>0</v>
      </c>
      <c r="I6" s="51">
        <f>I7</f>
        <v>1163272245.1600001</v>
      </c>
      <c r="J6" s="51">
        <f>J7</f>
        <v>125806366.69000001</v>
      </c>
      <c r="K6" s="51">
        <f>K7</f>
        <v>1289078611.8500004</v>
      </c>
      <c r="L6" s="7">
        <f>IF(M6&gt;200,"свыше200,0",M6)</f>
        <v>102.6836403113459</v>
      </c>
      <c r="M6" s="8">
        <f t="shared" si="0"/>
        <v>102.6836403113459</v>
      </c>
      <c r="N6" s="9" t="e">
        <f t="shared" si="1"/>
        <v>#DIV/0!</v>
      </c>
      <c r="O6" s="1"/>
      <c r="P6" s="1"/>
      <c r="Q6" s="1"/>
      <c r="AH6" s="51">
        <f>AH7</f>
        <v>131987900</v>
      </c>
      <c r="AI6" s="51">
        <f>AI7</f>
        <v>1387376400</v>
      </c>
    </row>
    <row r="7" spans="1:35" ht="18.75" customHeight="1" x14ac:dyDescent="0.25">
      <c r="A7" s="53" t="s">
        <v>17</v>
      </c>
      <c r="B7" s="24"/>
      <c r="C7" s="27" t="s">
        <v>18</v>
      </c>
      <c r="D7" s="27"/>
      <c r="E7" s="27"/>
      <c r="F7" s="27"/>
      <c r="G7" s="51">
        <f>SUM(G8:G14)</f>
        <v>1255388500</v>
      </c>
      <c r="H7" s="51">
        <f>SUM(H8:H14)</f>
        <v>0</v>
      </c>
      <c r="I7" s="51">
        <f>SUM(I8:I14)</f>
        <v>1163272245.1600001</v>
      </c>
      <c r="J7" s="51">
        <f>SUM(J8:J14)</f>
        <v>125806366.69000001</v>
      </c>
      <c r="K7" s="51">
        <f>SUM(K8:K14)</f>
        <v>1289078611.8500004</v>
      </c>
      <c r="L7" s="51">
        <f t="shared" ref="L7:AI7" si="2">SUM(L8:L14)</f>
        <v>681.10509807412132</v>
      </c>
      <c r="M7" s="51">
        <f t="shared" si="2"/>
        <v>681.10509807412132</v>
      </c>
      <c r="N7" s="51" t="e">
        <f t="shared" si="2"/>
        <v>#DIV/0!</v>
      </c>
      <c r="O7" s="51">
        <f t="shared" si="2"/>
        <v>0</v>
      </c>
      <c r="P7" s="51">
        <f t="shared" si="2"/>
        <v>0</v>
      </c>
      <c r="Q7" s="51">
        <f t="shared" si="2"/>
        <v>0</v>
      </c>
      <c r="R7" s="51">
        <f t="shared" si="2"/>
        <v>0</v>
      </c>
      <c r="S7" s="51">
        <f t="shared" si="2"/>
        <v>0</v>
      </c>
      <c r="T7" s="51">
        <f t="shared" si="2"/>
        <v>0</v>
      </c>
      <c r="U7" s="51">
        <f t="shared" si="2"/>
        <v>0</v>
      </c>
      <c r="V7" s="51">
        <f t="shared" si="2"/>
        <v>0</v>
      </c>
      <c r="W7" s="51">
        <f t="shared" si="2"/>
        <v>0</v>
      </c>
      <c r="X7" s="51">
        <f t="shared" si="2"/>
        <v>0</v>
      </c>
      <c r="Y7" s="51">
        <f t="shared" si="2"/>
        <v>0</v>
      </c>
      <c r="Z7" s="51">
        <f t="shared" si="2"/>
        <v>0</v>
      </c>
      <c r="AA7" s="51">
        <f t="shared" si="2"/>
        <v>0</v>
      </c>
      <c r="AB7" s="51">
        <f t="shared" si="2"/>
        <v>0</v>
      </c>
      <c r="AC7" s="51">
        <f t="shared" si="2"/>
        <v>0</v>
      </c>
      <c r="AD7" s="51">
        <f t="shared" si="2"/>
        <v>0</v>
      </c>
      <c r="AE7" s="51">
        <f t="shared" si="2"/>
        <v>0</v>
      </c>
      <c r="AF7" s="51">
        <f t="shared" si="2"/>
        <v>0</v>
      </c>
      <c r="AG7" s="51">
        <f t="shared" si="2"/>
        <v>0</v>
      </c>
      <c r="AH7" s="51">
        <f t="shared" si="2"/>
        <v>131987900</v>
      </c>
      <c r="AI7" s="51">
        <f t="shared" si="2"/>
        <v>1387376400</v>
      </c>
    </row>
    <row r="8" spans="1:35" ht="78" customHeight="1" x14ac:dyDescent="0.25">
      <c r="A8" s="17" t="s">
        <v>19</v>
      </c>
      <c r="B8" s="18" t="s">
        <v>20</v>
      </c>
      <c r="C8" s="19" t="s">
        <v>21</v>
      </c>
      <c r="D8" s="19" t="s">
        <v>22</v>
      </c>
      <c r="E8" s="19"/>
      <c r="F8" s="19"/>
      <c r="G8" s="12">
        <f>1048212100+23000000</f>
        <v>1071212100</v>
      </c>
      <c r="H8" s="12">
        <v>0</v>
      </c>
      <c r="I8" s="12">
        <f>[1]октябрь!K9</f>
        <v>963383945.92000008</v>
      </c>
      <c r="J8" s="12">
        <f>3774224.98+8070879.61+3248957.26+12333661.46+2366918.19+1902214.09+213.15+35798.78+847011.08+236808.51-2338.69+25960.69+1178151.59-87514.61-134706.01+99748.97+237998.87+35005752.89+11819774.55+7897727.26+18992410.56</f>
        <v>107849653.18000001</v>
      </c>
      <c r="K8" s="14">
        <f t="shared" ref="K8:K14" si="3">I8+J8</f>
        <v>1071233599.1000001</v>
      </c>
      <c r="L8" s="7">
        <f t="shared" ref="L8:L36" si="4">IF(M8&gt;200,"свыше200,0",M8)</f>
        <v>100.00200698815857</v>
      </c>
      <c r="M8" s="8">
        <f t="shared" si="0"/>
        <v>100.00200698815857</v>
      </c>
      <c r="N8" s="9" t="e">
        <f t="shared" si="1"/>
        <v>#DIV/0!</v>
      </c>
      <c r="O8" s="1"/>
      <c r="P8" s="1"/>
      <c r="Q8" s="1"/>
      <c r="AH8" s="12">
        <v>80787900</v>
      </c>
      <c r="AI8" s="12">
        <f>AH8+G8</f>
        <v>1152000000</v>
      </c>
    </row>
    <row r="9" spans="1:35" s="11" customFormat="1" ht="94.15" customHeight="1" x14ac:dyDescent="0.25">
      <c r="A9" s="17" t="s">
        <v>23</v>
      </c>
      <c r="B9" s="18" t="s">
        <v>20</v>
      </c>
      <c r="C9" s="19" t="s">
        <v>24</v>
      </c>
      <c r="D9" s="19" t="s">
        <v>22</v>
      </c>
      <c r="E9" s="19"/>
      <c r="F9" s="19"/>
      <c r="G9" s="12">
        <f>2366500-500000</f>
        <v>1866500</v>
      </c>
      <c r="H9" s="12">
        <v>0</v>
      </c>
      <c r="I9" s="12">
        <f>[1]октябрь!K10</f>
        <v>-348634.64999999991</v>
      </c>
      <c r="J9" s="12">
        <f>42.45+3070.93</f>
        <v>3113.3799999999997</v>
      </c>
      <c r="K9" s="14">
        <f t="shared" si="3"/>
        <v>-345521.2699999999</v>
      </c>
      <c r="L9" s="7">
        <f t="shared" si="4"/>
        <v>-18.511720867934631</v>
      </c>
      <c r="M9" s="8">
        <f t="shared" si="0"/>
        <v>-18.511720867934631</v>
      </c>
      <c r="N9" s="9" t="e">
        <f t="shared" si="1"/>
        <v>#DIV/0!</v>
      </c>
      <c r="O9" s="10"/>
      <c r="P9" s="10"/>
      <c r="Q9" s="10"/>
      <c r="AH9" s="12">
        <v>0</v>
      </c>
      <c r="AI9" s="12">
        <f>AH9+G9</f>
        <v>1866500</v>
      </c>
    </row>
    <row r="10" spans="1:35" s="11" customFormat="1" ht="48" customHeight="1" x14ac:dyDescent="0.25">
      <c r="A10" s="17" t="s">
        <v>25</v>
      </c>
      <c r="B10" s="18" t="s">
        <v>20</v>
      </c>
      <c r="C10" s="19" t="s">
        <v>26</v>
      </c>
      <c r="D10" s="19" t="s">
        <v>22</v>
      </c>
      <c r="E10" s="19"/>
      <c r="F10" s="19"/>
      <c r="G10" s="12">
        <f>3735600+1400000</f>
        <v>5135600</v>
      </c>
      <c r="H10" s="12">
        <v>0</v>
      </c>
      <c r="I10" s="12">
        <f>[1]октябрь!K11</f>
        <v>5653815.5499999998</v>
      </c>
      <c r="J10" s="12">
        <f>409.84+110.84+69752.21+60.96+11822.19+822.33+33828.38+2142.31+13011.53+6701.26+20637.35+12076.45+37518.49+6322.86+19063.26+27892.34+9143.61+150360.47+401.79+4161.47+93114.93+7298.48</f>
        <v>526653.35</v>
      </c>
      <c r="K10" s="14">
        <f t="shared" si="3"/>
        <v>6180468.8999999994</v>
      </c>
      <c r="L10" s="7">
        <f t="shared" si="4"/>
        <v>120.34560518731988</v>
      </c>
      <c r="M10" s="8">
        <f t="shared" si="0"/>
        <v>120.34560518731988</v>
      </c>
      <c r="N10" s="9" t="e">
        <f t="shared" si="1"/>
        <v>#DIV/0!</v>
      </c>
      <c r="O10" s="10"/>
      <c r="P10" s="10"/>
      <c r="Q10" s="10"/>
      <c r="AH10" s="12">
        <v>1500000</v>
      </c>
      <c r="AI10" s="12">
        <f>AH10+G10</f>
        <v>6635600</v>
      </c>
    </row>
    <row r="11" spans="1:35" ht="80.45" customHeight="1" x14ac:dyDescent="0.25">
      <c r="A11" s="17" t="s">
        <v>27</v>
      </c>
      <c r="B11" s="18" t="s">
        <v>20</v>
      </c>
      <c r="C11" s="19" t="s">
        <v>28</v>
      </c>
      <c r="D11" s="19" t="s">
        <v>22</v>
      </c>
      <c r="E11" s="19"/>
      <c r="F11" s="19"/>
      <c r="G11" s="12">
        <f>3000000+500000+1000000</f>
        <v>4500000</v>
      </c>
      <c r="H11" s="12">
        <v>0</v>
      </c>
      <c r="I11" s="12">
        <f>[1]октябрь!K12</f>
        <v>5429779.6300000008</v>
      </c>
      <c r="J11" s="12">
        <f>30830.87+30830.02+50098.91+34683.77+61660.3+23122.51+34683.77+30830.02+46245.02+15415.01+11561.26+15415.43+146453.76+80928.79+23122.51+23122.51+3853.75+30838.12+61663.87+46245.88+61660.03</f>
        <v>863266.11000000022</v>
      </c>
      <c r="K11" s="14">
        <f>I11+J11</f>
        <v>6293045.7400000012</v>
      </c>
      <c r="L11" s="7">
        <f t="shared" si="4"/>
        <v>139.84546088888891</v>
      </c>
      <c r="M11" s="8">
        <f t="shared" si="0"/>
        <v>139.84546088888891</v>
      </c>
      <c r="N11" s="9" t="e">
        <f t="shared" si="1"/>
        <v>#DIV/0!</v>
      </c>
      <c r="O11" s="1"/>
      <c r="P11" s="1"/>
      <c r="Q11" s="1"/>
      <c r="AH11" s="12">
        <v>2500000</v>
      </c>
      <c r="AI11" s="12">
        <f>AH11+G11</f>
        <v>7000000</v>
      </c>
    </row>
    <row r="12" spans="1:35" ht="108.75" customHeight="1" x14ac:dyDescent="0.25">
      <c r="A12" s="17" t="s">
        <v>29</v>
      </c>
      <c r="B12" s="18" t="s">
        <v>20</v>
      </c>
      <c r="C12" s="19" t="s">
        <v>30</v>
      </c>
      <c r="D12" s="19" t="s">
        <v>22</v>
      </c>
      <c r="E12" s="19"/>
      <c r="F12" s="19"/>
      <c r="G12" s="12">
        <v>45438000</v>
      </c>
      <c r="H12" s="12">
        <v>0</v>
      </c>
      <c r="I12" s="12">
        <f>[1]октябрь!K13</f>
        <v>48068722.379999995</v>
      </c>
      <c r="J12" s="12">
        <f>163161.86+719326.62+7657.55+1619949.17+554819.25+21734.91+316334.46</f>
        <v>3402983.8200000003</v>
      </c>
      <c r="K12" s="14">
        <f t="shared" si="3"/>
        <v>51471706.199999996</v>
      </c>
      <c r="L12" s="7">
        <f t="shared" si="4"/>
        <v>113.27898719133765</v>
      </c>
      <c r="M12" s="8">
        <f t="shared" si="0"/>
        <v>113.27898719133765</v>
      </c>
      <c r="N12" s="9" t="e">
        <f t="shared" si="1"/>
        <v>#DIV/0!</v>
      </c>
      <c r="O12" s="1"/>
      <c r="P12" s="1"/>
      <c r="Q12" s="1"/>
      <c r="AH12" s="12">
        <v>10000000</v>
      </c>
      <c r="AI12" s="12">
        <f>G12+AH12</f>
        <v>55438000</v>
      </c>
    </row>
    <row r="13" spans="1:35" ht="47.25" customHeight="1" x14ac:dyDescent="0.25">
      <c r="A13" s="17" t="s">
        <v>31</v>
      </c>
      <c r="B13" s="18" t="s">
        <v>20</v>
      </c>
      <c r="C13" s="19" t="s">
        <v>32</v>
      </c>
      <c r="D13" s="19" t="s">
        <v>22</v>
      </c>
      <c r="E13" s="19"/>
      <c r="F13" s="19"/>
      <c r="G13" s="12">
        <f>1000000+500000+2500000</f>
        <v>4000000</v>
      </c>
      <c r="H13" s="12">
        <v>0</v>
      </c>
      <c r="I13" s="12">
        <f>[1]октябрь!K14</f>
        <v>3926070.6900000009</v>
      </c>
      <c r="J13" s="12">
        <f>41564.25+63699.88+127400.18+9698.32+6373.18</f>
        <v>248735.81</v>
      </c>
      <c r="K13" s="14">
        <f t="shared" si="3"/>
        <v>4174806.5000000009</v>
      </c>
      <c r="L13" s="7">
        <f t="shared" si="4"/>
        <v>104.37016250000002</v>
      </c>
      <c r="M13" s="8">
        <f t="shared" si="0"/>
        <v>104.37016250000002</v>
      </c>
      <c r="N13" s="9" t="e">
        <f t="shared" si="1"/>
        <v>#DIV/0!</v>
      </c>
      <c r="O13" s="1"/>
      <c r="P13" s="1"/>
      <c r="Q13" s="1"/>
      <c r="AH13" s="12">
        <v>200000</v>
      </c>
      <c r="AI13" s="12">
        <f>AH13+G13</f>
        <v>4200000</v>
      </c>
    </row>
    <row r="14" spans="1:35" ht="47.25" customHeight="1" x14ac:dyDescent="0.25">
      <c r="A14" s="17" t="s">
        <v>33</v>
      </c>
      <c r="B14" s="18" t="s">
        <v>20</v>
      </c>
      <c r="C14" s="19" t="s">
        <v>34</v>
      </c>
      <c r="D14" s="19" t="s">
        <v>22</v>
      </c>
      <c r="E14" s="19"/>
      <c r="F14" s="19"/>
      <c r="G14" s="12">
        <f>27000000+86236300+10000000</f>
        <v>123236300</v>
      </c>
      <c r="H14" s="12">
        <v>0</v>
      </c>
      <c r="I14" s="12">
        <f>[1]октябрь!K15</f>
        <v>137158545.64000002</v>
      </c>
      <c r="J14" s="12">
        <f>30525+160950+65295.75+12566798.4+88391.89</f>
        <v>12911961.040000001</v>
      </c>
      <c r="K14" s="14">
        <f t="shared" si="3"/>
        <v>150070506.68000001</v>
      </c>
      <c r="L14" s="7">
        <f t="shared" si="4"/>
        <v>121.77459618635093</v>
      </c>
      <c r="M14" s="8">
        <f t="shared" si="0"/>
        <v>121.77459618635093</v>
      </c>
      <c r="N14" s="9" t="e">
        <f t="shared" si="1"/>
        <v>#DIV/0!</v>
      </c>
      <c r="O14" s="1"/>
      <c r="P14" s="1"/>
      <c r="Q14" s="1"/>
      <c r="AH14" s="12">
        <f>27000000+10000000</f>
        <v>37000000</v>
      </c>
      <c r="AI14" s="12">
        <f>AH14+G14</f>
        <v>160236300</v>
      </c>
    </row>
    <row r="15" spans="1:35" ht="31.5" customHeight="1" x14ac:dyDescent="0.25">
      <c r="A15" s="53" t="s">
        <v>35</v>
      </c>
      <c r="B15" s="24"/>
      <c r="C15" s="27" t="s">
        <v>36</v>
      </c>
      <c r="D15" s="27"/>
      <c r="E15" s="27"/>
      <c r="F15" s="27"/>
      <c r="G15" s="51">
        <f>G16</f>
        <v>16235300</v>
      </c>
      <c r="H15" s="51">
        <f>H16</f>
        <v>0</v>
      </c>
      <c r="I15" s="51">
        <f>I16</f>
        <v>15843657.59</v>
      </c>
      <c r="J15" s="51">
        <f>J16</f>
        <v>1538588.8699999999</v>
      </c>
      <c r="K15" s="51">
        <f>K16</f>
        <v>17382246.459999997</v>
      </c>
      <c r="L15" s="7">
        <f t="shared" si="4"/>
        <v>107.06452273749174</v>
      </c>
      <c r="M15" s="8">
        <f t="shared" si="0"/>
        <v>107.06452273749174</v>
      </c>
      <c r="N15" s="9" t="e">
        <f t="shared" si="1"/>
        <v>#DIV/0!</v>
      </c>
      <c r="O15" s="1"/>
      <c r="P15" s="1"/>
      <c r="Q15" s="1"/>
      <c r="AH15" s="51">
        <f>AH16</f>
        <v>2759000</v>
      </c>
      <c r="AI15" s="51">
        <f>AI16</f>
        <v>18994300</v>
      </c>
    </row>
    <row r="16" spans="1:35" ht="31.5" customHeight="1" x14ac:dyDescent="0.25">
      <c r="A16" s="54" t="s">
        <v>37</v>
      </c>
      <c r="B16" s="55"/>
      <c r="C16" s="27" t="s">
        <v>38</v>
      </c>
      <c r="D16" s="27"/>
      <c r="E16" s="27"/>
      <c r="F16" s="27"/>
      <c r="G16" s="51">
        <f>G17+G19+G21+G23</f>
        <v>16235300</v>
      </c>
      <c r="H16" s="51">
        <f>H17+H19+H21+H23</f>
        <v>0</v>
      </c>
      <c r="I16" s="51">
        <f>I17+I19+I21+I23</f>
        <v>15843657.59</v>
      </c>
      <c r="J16" s="51">
        <f>J17+J19+J21+J23</f>
        <v>1538588.8699999999</v>
      </c>
      <c r="K16" s="51">
        <f>K17+K19+K21+K23</f>
        <v>17382246.459999997</v>
      </c>
      <c r="L16" s="7">
        <f t="shared" si="4"/>
        <v>107.06452273749174</v>
      </c>
      <c r="M16" s="8">
        <f t="shared" si="0"/>
        <v>107.06452273749174</v>
      </c>
      <c r="N16" s="9" t="e">
        <f t="shared" si="1"/>
        <v>#DIV/0!</v>
      </c>
      <c r="O16" s="1"/>
      <c r="P16" s="1"/>
      <c r="Q16" s="1"/>
      <c r="AH16" s="51">
        <f>AH17+AH19+AH21+AH23</f>
        <v>2759000</v>
      </c>
      <c r="AI16" s="51">
        <f>AI17+AI19+AI21+AI23</f>
        <v>18994300</v>
      </c>
    </row>
    <row r="17" spans="1:35" ht="63" customHeight="1" x14ac:dyDescent="0.25">
      <c r="A17" s="56" t="s">
        <v>39</v>
      </c>
      <c r="B17" s="55"/>
      <c r="C17" s="27" t="s">
        <v>40</v>
      </c>
      <c r="D17" s="27"/>
      <c r="E17" s="27"/>
      <c r="F17" s="27"/>
      <c r="G17" s="51">
        <f>G18</f>
        <v>8367100</v>
      </c>
      <c r="H17" s="51">
        <f>H18</f>
        <v>0</v>
      </c>
      <c r="I17" s="51">
        <f>I18</f>
        <v>8203521.9199999999</v>
      </c>
      <c r="J17" s="51">
        <f>J18</f>
        <v>803293.1</v>
      </c>
      <c r="K17" s="51">
        <f>K18</f>
        <v>9006815.0199999996</v>
      </c>
      <c r="L17" s="7">
        <f t="shared" si="4"/>
        <v>107.64560026771521</v>
      </c>
      <c r="M17" s="8">
        <f t="shared" si="0"/>
        <v>107.64560026771521</v>
      </c>
      <c r="N17" s="9" t="e">
        <f t="shared" si="1"/>
        <v>#DIV/0!</v>
      </c>
      <c r="O17" s="1"/>
      <c r="P17" s="1"/>
      <c r="Q17" s="1"/>
      <c r="AH17" s="51">
        <f>AH18</f>
        <v>1476000</v>
      </c>
      <c r="AI17" s="51">
        <f>AI18</f>
        <v>9843100</v>
      </c>
    </row>
    <row r="18" spans="1:35" ht="97.15" customHeight="1" x14ac:dyDescent="0.25">
      <c r="A18" s="57" t="s">
        <v>41</v>
      </c>
      <c r="B18" s="21" t="s">
        <v>20</v>
      </c>
      <c r="C18" s="19" t="s">
        <v>42</v>
      </c>
      <c r="D18" s="19" t="s">
        <v>22</v>
      </c>
      <c r="E18" s="19"/>
      <c r="F18" s="19"/>
      <c r="G18" s="12">
        <v>8367100</v>
      </c>
      <c r="H18" s="12">
        <v>0</v>
      </c>
      <c r="I18" s="12">
        <f>[1]октябрь!K19</f>
        <v>8203521.9199999999</v>
      </c>
      <c r="J18" s="12">
        <f>1549.5+0.37+0.06+2.77+2489.36+8.03+26259.9+772983.11</f>
        <v>803293.1</v>
      </c>
      <c r="K18" s="14">
        <f>I18+J18</f>
        <v>9006815.0199999996</v>
      </c>
      <c r="L18" s="7">
        <f t="shared" si="4"/>
        <v>107.64560026771521</v>
      </c>
      <c r="M18" s="8">
        <f t="shared" si="0"/>
        <v>107.64560026771521</v>
      </c>
      <c r="N18" s="9" t="e">
        <f t="shared" si="1"/>
        <v>#DIV/0!</v>
      </c>
      <c r="O18" s="1"/>
      <c r="P18" s="1"/>
      <c r="Q18" s="1"/>
      <c r="AH18" s="12">
        <f>826000+650000</f>
        <v>1476000</v>
      </c>
      <c r="AI18" s="12">
        <f>AH18+G18</f>
        <v>9843100</v>
      </c>
    </row>
    <row r="19" spans="1:35" ht="79.5" customHeight="1" x14ac:dyDescent="0.25">
      <c r="A19" s="58" t="s">
        <v>43</v>
      </c>
      <c r="B19" s="55"/>
      <c r="C19" s="27" t="s">
        <v>44</v>
      </c>
      <c r="D19" s="19"/>
      <c r="E19" s="19"/>
      <c r="F19" s="19"/>
      <c r="G19" s="51">
        <f>G20</f>
        <v>43300</v>
      </c>
      <c r="H19" s="51">
        <f>H20</f>
        <v>0</v>
      </c>
      <c r="I19" s="51">
        <f>I20</f>
        <v>47354.33</v>
      </c>
      <c r="J19" s="51">
        <f>J20</f>
        <v>4725.1000000000004</v>
      </c>
      <c r="K19" s="51">
        <f>K20</f>
        <v>52079.43</v>
      </c>
      <c r="L19" s="7">
        <f t="shared" si="4"/>
        <v>120.27581986143187</v>
      </c>
      <c r="M19" s="8">
        <f t="shared" si="0"/>
        <v>120.27581986143187</v>
      </c>
      <c r="N19" s="9" t="e">
        <f t="shared" si="1"/>
        <v>#DIV/0!</v>
      </c>
      <c r="O19" s="1"/>
      <c r="P19" s="1"/>
      <c r="Q19" s="1"/>
      <c r="AH19" s="51">
        <f>AH20</f>
        <v>9000</v>
      </c>
      <c r="AI19" s="51">
        <f>AI20</f>
        <v>52300</v>
      </c>
    </row>
    <row r="20" spans="1:35" ht="109.15" customHeight="1" x14ac:dyDescent="0.25">
      <c r="A20" s="13" t="s">
        <v>45</v>
      </c>
      <c r="B20" s="21" t="s">
        <v>20</v>
      </c>
      <c r="C20" s="19" t="s">
        <v>46</v>
      </c>
      <c r="D20" s="19" t="s">
        <v>22</v>
      </c>
      <c r="E20" s="19"/>
      <c r="F20" s="19"/>
      <c r="G20" s="12">
        <v>43300</v>
      </c>
      <c r="H20" s="12">
        <v>0</v>
      </c>
      <c r="I20" s="12">
        <f>[1]октябрь!K21</f>
        <v>47354.33</v>
      </c>
      <c r="J20" s="12">
        <f>0.15-1.57+0.11-0.37-1.49-0.06-2.77-46.37-10.97-30.2+0.13+1811.75+3006.76</f>
        <v>4725.1000000000004</v>
      </c>
      <c r="K20" s="14">
        <f>I20+J20</f>
        <v>52079.43</v>
      </c>
      <c r="L20" s="7">
        <f t="shared" si="4"/>
        <v>120.27581986143187</v>
      </c>
      <c r="M20" s="8">
        <f t="shared" si="0"/>
        <v>120.27581986143187</v>
      </c>
      <c r="N20" s="9" t="e">
        <f t="shared" si="1"/>
        <v>#DIV/0!</v>
      </c>
      <c r="O20" s="1"/>
      <c r="P20" s="1"/>
      <c r="Q20" s="1"/>
      <c r="AH20" s="12">
        <v>9000</v>
      </c>
      <c r="AI20" s="12">
        <f>AH20+G20</f>
        <v>52300</v>
      </c>
    </row>
    <row r="21" spans="1:35" ht="65.25" customHeight="1" x14ac:dyDescent="0.25">
      <c r="A21" s="58" t="s">
        <v>47</v>
      </c>
      <c r="B21" s="55"/>
      <c r="C21" s="27" t="s">
        <v>48</v>
      </c>
      <c r="D21" s="19"/>
      <c r="E21" s="19"/>
      <c r="F21" s="19"/>
      <c r="G21" s="51">
        <f>G22</f>
        <v>9007000</v>
      </c>
      <c r="H21" s="51">
        <f>H22</f>
        <v>0</v>
      </c>
      <c r="I21" s="51">
        <f>I22</f>
        <v>8505729.5399999991</v>
      </c>
      <c r="J21" s="51">
        <f>J22</f>
        <v>815114.91</v>
      </c>
      <c r="K21" s="51">
        <f>K22</f>
        <v>9320844.4499999993</v>
      </c>
      <c r="L21" s="7">
        <f t="shared" si="4"/>
        <v>103.48445042744532</v>
      </c>
      <c r="M21" s="8">
        <f t="shared" si="0"/>
        <v>103.48445042744532</v>
      </c>
      <c r="N21" s="9" t="e">
        <f t="shared" si="1"/>
        <v>#DIV/0!</v>
      </c>
      <c r="O21" s="1"/>
      <c r="P21" s="1"/>
      <c r="Q21" s="1"/>
      <c r="AH21" s="51">
        <f>AH22</f>
        <v>1274000</v>
      </c>
      <c r="AI21" s="51">
        <f>AI22</f>
        <v>10281000</v>
      </c>
    </row>
    <row r="22" spans="1:35" ht="94.5" customHeight="1" x14ac:dyDescent="0.25">
      <c r="A22" s="57" t="s">
        <v>49</v>
      </c>
      <c r="B22" s="21" t="s">
        <v>20</v>
      </c>
      <c r="C22" s="19" t="s">
        <v>50</v>
      </c>
      <c r="D22" s="19" t="s">
        <v>22</v>
      </c>
      <c r="E22" s="19"/>
      <c r="F22" s="19"/>
      <c r="G22" s="12">
        <v>9007000</v>
      </c>
      <c r="H22" s="12">
        <v>0</v>
      </c>
      <c r="I22" s="12">
        <f>[1]октябрь!K23</f>
        <v>8505729.5399999991</v>
      </c>
      <c r="J22" s="12">
        <f>62.35+5.59+3556.03+46.36+733.37+17004.06+793707.15</f>
        <v>815114.91</v>
      </c>
      <c r="K22" s="14">
        <f>I22+J22</f>
        <v>9320844.4499999993</v>
      </c>
      <c r="L22" s="7">
        <f t="shared" si="4"/>
        <v>103.48445042744532</v>
      </c>
      <c r="M22" s="8">
        <f t="shared" si="0"/>
        <v>103.48445042744532</v>
      </c>
      <c r="N22" s="9" t="e">
        <f t="shared" si="1"/>
        <v>#DIV/0!</v>
      </c>
      <c r="O22" s="1"/>
      <c r="P22" s="1"/>
      <c r="Q22" s="1"/>
      <c r="AH22" s="12">
        <f>AI22-G22</f>
        <v>1274000</v>
      </c>
      <c r="AI22" s="12">
        <v>10281000</v>
      </c>
    </row>
    <row r="23" spans="1:35" ht="65.25" customHeight="1" x14ac:dyDescent="0.25">
      <c r="A23" s="58" t="s">
        <v>51</v>
      </c>
      <c r="B23" s="55"/>
      <c r="C23" s="27" t="s">
        <v>52</v>
      </c>
      <c r="D23" s="19"/>
      <c r="E23" s="19"/>
      <c r="F23" s="19"/>
      <c r="G23" s="51">
        <f>G24</f>
        <v>-1182100</v>
      </c>
      <c r="H23" s="51">
        <f>H24</f>
        <v>0</v>
      </c>
      <c r="I23" s="51">
        <f>I24</f>
        <v>-912948.20000000007</v>
      </c>
      <c r="J23" s="51">
        <f>J24</f>
        <v>-84544.239999999991</v>
      </c>
      <c r="K23" s="51">
        <f>K24</f>
        <v>-997492.44000000006</v>
      </c>
      <c r="L23" s="7">
        <f t="shared" si="4"/>
        <v>84.383084341426283</v>
      </c>
      <c r="M23" s="8">
        <f t="shared" si="0"/>
        <v>84.383084341426283</v>
      </c>
      <c r="N23" s="9" t="e">
        <f t="shared" si="1"/>
        <v>#DIV/0!</v>
      </c>
      <c r="O23" s="1"/>
      <c r="P23" s="1"/>
      <c r="Q23" s="1"/>
      <c r="AH23" s="51">
        <f>AH24</f>
        <v>0</v>
      </c>
      <c r="AI23" s="51">
        <f>AI24</f>
        <v>-1182100</v>
      </c>
    </row>
    <row r="24" spans="1:35" ht="101.25" customHeight="1" x14ac:dyDescent="0.25">
      <c r="A24" s="57" t="s">
        <v>53</v>
      </c>
      <c r="B24" s="21" t="s">
        <v>20</v>
      </c>
      <c r="C24" s="19" t="s">
        <v>54</v>
      </c>
      <c r="D24" s="19" t="s">
        <v>22</v>
      </c>
      <c r="E24" s="19"/>
      <c r="F24" s="19"/>
      <c r="G24" s="12">
        <v>-1182100</v>
      </c>
      <c r="H24" s="12">
        <v>0</v>
      </c>
      <c r="I24" s="12">
        <f>[1]октябрь!K25</f>
        <v>-912948.20000000007</v>
      </c>
      <c r="J24" s="12">
        <f>0.12+24.63-979.67+0.01+10.97-3192.53-8.17-45075.71-35323.89</f>
        <v>-84544.239999999991</v>
      </c>
      <c r="K24" s="14">
        <f>I24+J24</f>
        <v>-997492.44000000006</v>
      </c>
      <c r="L24" s="7">
        <f t="shared" si="4"/>
        <v>84.383084341426283</v>
      </c>
      <c r="M24" s="8">
        <f t="shared" si="0"/>
        <v>84.383084341426283</v>
      </c>
      <c r="N24" s="9" t="e">
        <f t="shared" si="1"/>
        <v>#DIV/0!</v>
      </c>
      <c r="O24" s="1"/>
      <c r="P24" s="1"/>
      <c r="Q24" s="1"/>
      <c r="AH24" s="12">
        <v>0</v>
      </c>
      <c r="AI24" s="12">
        <f>G24</f>
        <v>-1182100</v>
      </c>
    </row>
    <row r="25" spans="1:35" ht="36.6" customHeight="1" x14ac:dyDescent="0.25">
      <c r="A25" s="53" t="s">
        <v>55</v>
      </c>
      <c r="B25" s="24"/>
      <c r="C25" s="27" t="s">
        <v>56</v>
      </c>
      <c r="D25" s="27"/>
      <c r="E25" s="27"/>
      <c r="F25" s="27"/>
      <c r="G25" s="51">
        <f>G26+G35+G33+G31</f>
        <v>249522100</v>
      </c>
      <c r="H25" s="51">
        <f>H26+H35+H33+H31</f>
        <v>0</v>
      </c>
      <c r="I25" s="51">
        <f>I26+I35+I33+I31</f>
        <v>278584426.38999999</v>
      </c>
      <c r="J25" s="51">
        <f>J26+J35+J33+J31</f>
        <v>10276407.679999996</v>
      </c>
      <c r="K25" s="51">
        <f>K26+K35+K33+K31</f>
        <v>288860834.06999993</v>
      </c>
      <c r="L25" s="7">
        <f t="shared" si="4"/>
        <v>115.76563120861836</v>
      </c>
      <c r="M25" s="8">
        <f t="shared" si="0"/>
        <v>115.76563120861836</v>
      </c>
      <c r="N25" s="9" t="e">
        <f t="shared" si="1"/>
        <v>#DIV/0!</v>
      </c>
      <c r="O25" s="1"/>
      <c r="P25" s="1"/>
      <c r="Q25" s="1"/>
      <c r="AH25" s="51">
        <f>AH26+AH35+AH33+AH31</f>
        <v>42015000</v>
      </c>
      <c r="AI25" s="51">
        <f>AI26+AI35+AI33+AI31</f>
        <v>291537100</v>
      </c>
    </row>
    <row r="26" spans="1:35" ht="30.75" customHeight="1" x14ac:dyDescent="0.25">
      <c r="A26" s="53" t="s">
        <v>57</v>
      </c>
      <c r="B26" s="24"/>
      <c r="C26" s="27" t="s">
        <v>58</v>
      </c>
      <c r="D26" s="27"/>
      <c r="E26" s="27"/>
      <c r="F26" s="27"/>
      <c r="G26" s="51">
        <f>SUM(G27+G29)</f>
        <v>238000000</v>
      </c>
      <c r="H26" s="51">
        <f t="shared" ref="H26:AI26" si="5">SUM(H27+H29)</f>
        <v>0</v>
      </c>
      <c r="I26" s="51">
        <f t="shared" si="5"/>
        <v>267727007.46999997</v>
      </c>
      <c r="J26" s="51">
        <f t="shared" si="5"/>
        <v>10272511.979999997</v>
      </c>
      <c r="K26" s="51">
        <f t="shared" si="5"/>
        <v>277999519.44999999</v>
      </c>
      <c r="L26" s="51">
        <f t="shared" si="5"/>
        <v>222.59396708589523</v>
      </c>
      <c r="M26" s="51">
        <f t="shared" si="5"/>
        <v>222.59396708589523</v>
      </c>
      <c r="N26" s="51" t="e">
        <f t="shared" si="5"/>
        <v>#DIV/0!</v>
      </c>
      <c r="O26" s="51">
        <f t="shared" si="5"/>
        <v>0</v>
      </c>
      <c r="P26" s="51">
        <f t="shared" si="5"/>
        <v>0</v>
      </c>
      <c r="Q26" s="51">
        <f t="shared" si="5"/>
        <v>0</v>
      </c>
      <c r="R26" s="51">
        <f t="shared" si="5"/>
        <v>0</v>
      </c>
      <c r="S26" s="51">
        <f t="shared" si="5"/>
        <v>0</v>
      </c>
      <c r="T26" s="51">
        <f t="shared" si="5"/>
        <v>0</v>
      </c>
      <c r="U26" s="51">
        <f t="shared" si="5"/>
        <v>0</v>
      </c>
      <c r="V26" s="51">
        <f t="shared" si="5"/>
        <v>0</v>
      </c>
      <c r="W26" s="51">
        <f t="shared" si="5"/>
        <v>0</v>
      </c>
      <c r="X26" s="51">
        <f t="shared" si="5"/>
        <v>0</v>
      </c>
      <c r="Y26" s="51">
        <f t="shared" si="5"/>
        <v>0</v>
      </c>
      <c r="Z26" s="51">
        <f t="shared" si="5"/>
        <v>0</v>
      </c>
      <c r="AA26" s="51">
        <f t="shared" si="5"/>
        <v>0</v>
      </c>
      <c r="AB26" s="51">
        <f t="shared" si="5"/>
        <v>0</v>
      </c>
      <c r="AC26" s="51">
        <f t="shared" si="5"/>
        <v>0</v>
      </c>
      <c r="AD26" s="51">
        <f t="shared" si="5"/>
        <v>0</v>
      </c>
      <c r="AE26" s="51">
        <f t="shared" si="5"/>
        <v>0</v>
      </c>
      <c r="AF26" s="51">
        <f t="shared" si="5"/>
        <v>0</v>
      </c>
      <c r="AG26" s="51">
        <f t="shared" si="5"/>
        <v>0</v>
      </c>
      <c r="AH26" s="51">
        <f t="shared" si="5"/>
        <v>42000000</v>
      </c>
      <c r="AI26" s="51">
        <f t="shared" si="5"/>
        <v>280000000</v>
      </c>
    </row>
    <row r="27" spans="1:35" ht="40.5" customHeight="1" x14ac:dyDescent="0.25">
      <c r="A27" s="17" t="s">
        <v>59</v>
      </c>
      <c r="B27" s="18"/>
      <c r="C27" s="19" t="s">
        <v>60</v>
      </c>
      <c r="D27" s="19" t="s">
        <v>22</v>
      </c>
      <c r="E27" s="19"/>
      <c r="F27" s="19"/>
      <c r="G27" s="12">
        <f>G28</f>
        <v>193000000</v>
      </c>
      <c r="H27" s="12">
        <f t="shared" ref="H27:AI27" si="6">H28</f>
        <v>0</v>
      </c>
      <c r="I27" s="12">
        <f t="shared" si="6"/>
        <v>223003886.39999998</v>
      </c>
      <c r="J27" s="12">
        <f t="shared" si="6"/>
        <v>8898959.6299999971</v>
      </c>
      <c r="K27" s="12">
        <f t="shared" si="6"/>
        <v>231902846.02999997</v>
      </c>
      <c r="L27" s="12">
        <f t="shared" si="6"/>
        <v>120.15691504145076</v>
      </c>
      <c r="M27" s="12">
        <f t="shared" si="6"/>
        <v>120.15691504145076</v>
      </c>
      <c r="N27" s="12" t="e">
        <f t="shared" si="6"/>
        <v>#DIV/0!</v>
      </c>
      <c r="O27" s="12">
        <f t="shared" si="6"/>
        <v>0</v>
      </c>
      <c r="P27" s="12">
        <f t="shared" si="6"/>
        <v>0</v>
      </c>
      <c r="Q27" s="12">
        <f t="shared" si="6"/>
        <v>0</v>
      </c>
      <c r="R27" s="12">
        <f t="shared" si="6"/>
        <v>0</v>
      </c>
      <c r="S27" s="12">
        <f t="shared" si="6"/>
        <v>0</v>
      </c>
      <c r="T27" s="12">
        <f t="shared" si="6"/>
        <v>0</v>
      </c>
      <c r="U27" s="12">
        <f t="shared" si="6"/>
        <v>0</v>
      </c>
      <c r="V27" s="12">
        <f t="shared" si="6"/>
        <v>0</v>
      </c>
      <c r="W27" s="12">
        <f t="shared" si="6"/>
        <v>0</v>
      </c>
      <c r="X27" s="12">
        <f t="shared" si="6"/>
        <v>0</v>
      </c>
      <c r="Y27" s="12">
        <f t="shared" si="6"/>
        <v>0</v>
      </c>
      <c r="Z27" s="12">
        <f t="shared" si="6"/>
        <v>0</v>
      </c>
      <c r="AA27" s="12">
        <f t="shared" si="6"/>
        <v>0</v>
      </c>
      <c r="AB27" s="12">
        <f t="shared" si="6"/>
        <v>0</v>
      </c>
      <c r="AC27" s="12">
        <f t="shared" si="6"/>
        <v>0</v>
      </c>
      <c r="AD27" s="12">
        <f t="shared" si="6"/>
        <v>0</v>
      </c>
      <c r="AE27" s="12">
        <f t="shared" si="6"/>
        <v>0</v>
      </c>
      <c r="AF27" s="12">
        <f t="shared" si="6"/>
        <v>0</v>
      </c>
      <c r="AG27" s="12">
        <f t="shared" si="6"/>
        <v>0</v>
      </c>
      <c r="AH27" s="12">
        <f t="shared" si="6"/>
        <v>40000000</v>
      </c>
      <c r="AI27" s="12">
        <f t="shared" si="6"/>
        <v>233000000</v>
      </c>
    </row>
    <row r="28" spans="1:35" ht="33.75" customHeight="1" x14ac:dyDescent="0.25">
      <c r="A28" s="17" t="s">
        <v>59</v>
      </c>
      <c r="B28" s="18" t="s">
        <v>20</v>
      </c>
      <c r="C28" s="19" t="s">
        <v>61</v>
      </c>
      <c r="D28" s="19" t="s">
        <v>22</v>
      </c>
      <c r="E28" s="19"/>
      <c r="F28" s="19"/>
      <c r="G28" s="12">
        <f>190000000+3000000</f>
        <v>193000000</v>
      </c>
      <c r="H28" s="12">
        <v>0</v>
      </c>
      <c r="I28" s="12">
        <f>[1]октябрь!K29</f>
        <v>223003886.39999998</v>
      </c>
      <c r="J28" s="12">
        <f>302626.83+57986.56+1377104.86+2118389.27+656000+373284.18+77842.35+442346.62+1999.6+124248.6+21449.49+450561.65+7761.27+95715.92+100+41586.26+171011.22+486195.61+1751061.28+23.2+307392.86+34272</f>
        <v>8898959.6299999971</v>
      </c>
      <c r="K28" s="14">
        <f>I28+J28</f>
        <v>231902846.02999997</v>
      </c>
      <c r="L28" s="7">
        <f t="shared" si="4"/>
        <v>120.15691504145076</v>
      </c>
      <c r="M28" s="8">
        <f t="shared" si="0"/>
        <v>120.15691504145076</v>
      </c>
      <c r="N28" s="9" t="e">
        <f t="shared" si="1"/>
        <v>#DIV/0!</v>
      </c>
      <c r="O28" s="1"/>
      <c r="P28" s="1"/>
      <c r="Q28" s="1"/>
      <c r="AH28" s="12">
        <v>40000000</v>
      </c>
      <c r="AI28" s="12">
        <f>AH28+G28</f>
        <v>233000000</v>
      </c>
    </row>
    <row r="29" spans="1:35" ht="39" customHeight="1" x14ac:dyDescent="0.25">
      <c r="A29" s="17" t="s">
        <v>62</v>
      </c>
      <c r="B29" s="18" t="s">
        <v>20</v>
      </c>
      <c r="C29" s="19" t="s">
        <v>63</v>
      </c>
      <c r="D29" s="19" t="s">
        <v>22</v>
      </c>
      <c r="E29" s="19"/>
      <c r="F29" s="19"/>
      <c r="G29" s="12">
        <f>SUM(G30)</f>
        <v>45000000</v>
      </c>
      <c r="H29" s="12">
        <f>SUM(H30)</f>
        <v>0</v>
      </c>
      <c r="I29" s="12">
        <f>SUM(I30)</f>
        <v>44723121.070000008</v>
      </c>
      <c r="J29" s="12">
        <f>J30</f>
        <v>1373552.35</v>
      </c>
      <c r="K29" s="12">
        <f>SUM(K30)</f>
        <v>46096673.420000009</v>
      </c>
      <c r="L29" s="7">
        <f t="shared" si="4"/>
        <v>102.43705204444447</v>
      </c>
      <c r="M29" s="8">
        <f t="shared" si="0"/>
        <v>102.43705204444447</v>
      </c>
      <c r="N29" s="9" t="e">
        <f t="shared" si="1"/>
        <v>#DIV/0!</v>
      </c>
      <c r="O29" s="1"/>
      <c r="P29" s="1"/>
      <c r="Q29" s="1"/>
      <c r="AH29" s="12">
        <f>AH30</f>
        <v>2000000</v>
      </c>
      <c r="AI29" s="12">
        <f>AI30</f>
        <v>47000000</v>
      </c>
    </row>
    <row r="30" spans="1:35" s="16" customFormat="1" ht="66" customHeight="1" x14ac:dyDescent="0.25">
      <c r="A30" s="17" t="s">
        <v>64</v>
      </c>
      <c r="B30" s="18" t="s">
        <v>20</v>
      </c>
      <c r="C30" s="19" t="s">
        <v>65</v>
      </c>
      <c r="D30" s="19" t="s">
        <v>22</v>
      </c>
      <c r="E30" s="19"/>
      <c r="F30" s="19"/>
      <c r="G30" s="12">
        <v>45000000</v>
      </c>
      <c r="H30" s="12">
        <v>0</v>
      </c>
      <c r="I30" s="12">
        <f>[1]октябрь!K32</f>
        <v>44723121.070000008</v>
      </c>
      <c r="J30" s="12">
        <f>99914+69386.16+21433.95+360010+15308.1+9557+163833+182655.89+64200+108558.23+7504+265975.77+5216.25</f>
        <v>1373552.35</v>
      </c>
      <c r="K30" s="14">
        <f>I30+J30</f>
        <v>46096673.420000009</v>
      </c>
      <c r="L30" s="7">
        <f t="shared" si="4"/>
        <v>102.43705204444447</v>
      </c>
      <c r="M30" s="8">
        <f t="shared" si="0"/>
        <v>102.43705204444447</v>
      </c>
      <c r="N30" s="9" t="e">
        <f t="shared" si="1"/>
        <v>#DIV/0!</v>
      </c>
      <c r="O30" s="15"/>
      <c r="P30" s="15"/>
      <c r="Q30" s="15"/>
      <c r="AH30" s="12">
        <f>AI30-G30</f>
        <v>2000000</v>
      </c>
      <c r="AI30" s="12">
        <v>47000000</v>
      </c>
    </row>
    <row r="31" spans="1:35" s="16" customFormat="1" ht="30.75" customHeight="1" x14ac:dyDescent="0.25">
      <c r="A31" s="53" t="s">
        <v>66</v>
      </c>
      <c r="B31" s="24"/>
      <c r="C31" s="27" t="s">
        <v>67</v>
      </c>
      <c r="D31" s="27"/>
      <c r="E31" s="27"/>
      <c r="F31" s="27"/>
      <c r="G31" s="51">
        <f>G32</f>
        <v>224200</v>
      </c>
      <c r="H31" s="51">
        <f t="shared" ref="H31:AI31" si="7">H32</f>
        <v>0</v>
      </c>
      <c r="I31" s="51">
        <f t="shared" si="7"/>
        <v>235764.43999999997</v>
      </c>
      <c r="J31" s="51">
        <f t="shared" si="7"/>
        <v>2832.59</v>
      </c>
      <c r="K31" s="51">
        <f t="shared" si="7"/>
        <v>238597.02999999997</v>
      </c>
      <c r="L31" s="51"/>
      <c r="M31" s="51">
        <f t="shared" si="7"/>
        <v>106.42151204281889</v>
      </c>
      <c r="N31" s="51" t="e">
        <f t="shared" si="7"/>
        <v>#DIV/0!</v>
      </c>
      <c r="O31" s="51">
        <f t="shared" si="7"/>
        <v>0</v>
      </c>
      <c r="P31" s="51">
        <f t="shared" si="7"/>
        <v>0</v>
      </c>
      <c r="Q31" s="51">
        <f t="shared" si="7"/>
        <v>0</v>
      </c>
      <c r="R31" s="51">
        <f t="shared" si="7"/>
        <v>0</v>
      </c>
      <c r="S31" s="51">
        <f t="shared" si="7"/>
        <v>0</v>
      </c>
      <c r="T31" s="51">
        <f t="shared" si="7"/>
        <v>0</v>
      </c>
      <c r="U31" s="51">
        <f t="shared" si="7"/>
        <v>0</v>
      </c>
      <c r="V31" s="51">
        <f t="shared" si="7"/>
        <v>0</v>
      </c>
      <c r="W31" s="51">
        <f t="shared" si="7"/>
        <v>0</v>
      </c>
      <c r="X31" s="51">
        <f t="shared" si="7"/>
        <v>0</v>
      </c>
      <c r="Y31" s="51">
        <f t="shared" si="7"/>
        <v>0</v>
      </c>
      <c r="Z31" s="51">
        <f t="shared" si="7"/>
        <v>0</v>
      </c>
      <c r="AA31" s="51">
        <f t="shared" si="7"/>
        <v>0</v>
      </c>
      <c r="AB31" s="51">
        <f t="shared" si="7"/>
        <v>0</v>
      </c>
      <c r="AC31" s="51">
        <f t="shared" si="7"/>
        <v>0</v>
      </c>
      <c r="AD31" s="51">
        <f t="shared" si="7"/>
        <v>0</v>
      </c>
      <c r="AE31" s="51">
        <f t="shared" si="7"/>
        <v>0</v>
      </c>
      <c r="AF31" s="51">
        <f t="shared" si="7"/>
        <v>0</v>
      </c>
      <c r="AG31" s="51">
        <f t="shared" si="7"/>
        <v>0</v>
      </c>
      <c r="AH31" s="51">
        <f t="shared" si="7"/>
        <v>15000</v>
      </c>
      <c r="AI31" s="51">
        <f t="shared" si="7"/>
        <v>239200</v>
      </c>
    </row>
    <row r="32" spans="1:35" s="16" customFormat="1" ht="24" customHeight="1" x14ac:dyDescent="0.25">
      <c r="A32" s="17" t="s">
        <v>66</v>
      </c>
      <c r="B32" s="18" t="s">
        <v>20</v>
      </c>
      <c r="C32" s="19" t="s">
        <v>68</v>
      </c>
      <c r="D32" s="19" t="s">
        <v>22</v>
      </c>
      <c r="E32" s="19"/>
      <c r="F32" s="19"/>
      <c r="G32" s="12">
        <f>35000+189200</f>
        <v>224200</v>
      </c>
      <c r="H32" s="12">
        <v>0</v>
      </c>
      <c r="I32" s="12">
        <f>[1]октябрь!K35</f>
        <v>235764.43999999997</v>
      </c>
      <c r="J32" s="12">
        <f>2832.59</f>
        <v>2832.59</v>
      </c>
      <c r="K32" s="14">
        <f>I32+J32</f>
        <v>238597.02999999997</v>
      </c>
      <c r="L32" s="7">
        <f t="shared" si="4"/>
        <v>106.42151204281889</v>
      </c>
      <c r="M32" s="8">
        <f t="shared" si="0"/>
        <v>106.42151204281889</v>
      </c>
      <c r="N32" s="9" t="e">
        <f t="shared" si="1"/>
        <v>#DIV/0!</v>
      </c>
      <c r="O32" s="15"/>
      <c r="P32" s="15"/>
      <c r="Q32" s="15"/>
      <c r="AH32" s="12">
        <v>15000</v>
      </c>
      <c r="AI32" s="12">
        <f>AH32+G32</f>
        <v>239200</v>
      </c>
    </row>
    <row r="33" spans="1:35" ht="15.75" customHeight="1" x14ac:dyDescent="0.25">
      <c r="A33" s="54" t="s">
        <v>69</v>
      </c>
      <c r="B33" s="55"/>
      <c r="C33" s="27" t="s">
        <v>70</v>
      </c>
      <c r="D33" s="27"/>
      <c r="E33" s="27"/>
      <c r="F33" s="27"/>
      <c r="G33" s="51">
        <f>G34</f>
        <v>97900</v>
      </c>
      <c r="H33" s="51">
        <f>H34</f>
        <v>0</v>
      </c>
      <c r="I33" s="51">
        <f>I34</f>
        <v>97972.819999999992</v>
      </c>
      <c r="J33" s="51">
        <f>J34</f>
        <v>0</v>
      </c>
      <c r="K33" s="51">
        <f>K34</f>
        <v>97972.819999999992</v>
      </c>
      <c r="L33" s="7">
        <f t="shared" si="4"/>
        <v>100.07438202247189</v>
      </c>
      <c r="M33" s="8">
        <f t="shared" si="0"/>
        <v>100.07438202247189</v>
      </c>
      <c r="N33" s="9" t="e">
        <f t="shared" si="1"/>
        <v>#DIV/0!</v>
      </c>
      <c r="O33" s="1"/>
      <c r="P33" s="1"/>
      <c r="Q33" s="1"/>
      <c r="AH33" s="51">
        <f>AH34</f>
        <v>0</v>
      </c>
      <c r="AI33" s="51">
        <f>AI34</f>
        <v>97900</v>
      </c>
    </row>
    <row r="34" spans="1:35" ht="15.75" customHeight="1" x14ac:dyDescent="0.25">
      <c r="A34" s="59" t="s">
        <v>69</v>
      </c>
      <c r="B34" s="60" t="s">
        <v>20</v>
      </c>
      <c r="C34" s="19" t="s">
        <v>71</v>
      </c>
      <c r="D34" s="19" t="s">
        <v>22</v>
      </c>
      <c r="E34" s="19"/>
      <c r="F34" s="19"/>
      <c r="G34" s="12">
        <f>41000+46900+10000</f>
        <v>97900</v>
      </c>
      <c r="H34" s="12">
        <v>0</v>
      </c>
      <c r="I34" s="12">
        <f>[1]октябрь!K38</f>
        <v>97972.819999999992</v>
      </c>
      <c r="J34" s="12">
        <v>0</v>
      </c>
      <c r="K34" s="14">
        <f>I34+J34</f>
        <v>97972.819999999992</v>
      </c>
      <c r="L34" s="7">
        <f t="shared" si="4"/>
        <v>100.07438202247189</v>
      </c>
      <c r="M34" s="8">
        <f t="shared" si="0"/>
        <v>100.07438202247189</v>
      </c>
      <c r="N34" s="9" t="e">
        <f t="shared" si="1"/>
        <v>#DIV/0!</v>
      </c>
      <c r="O34" s="1">
        <f>3164020+184248.29+386161.79</f>
        <v>3734430.08</v>
      </c>
      <c r="P34" s="1"/>
      <c r="Q34" s="1"/>
      <c r="AH34" s="12">
        <v>0</v>
      </c>
      <c r="AI34" s="12">
        <f>G34</f>
        <v>97900</v>
      </c>
    </row>
    <row r="35" spans="1:35" ht="37.15" customHeight="1" x14ac:dyDescent="0.25">
      <c r="A35" s="54" t="s">
        <v>72</v>
      </c>
      <c r="B35" s="55"/>
      <c r="C35" s="27" t="s">
        <v>73</v>
      </c>
      <c r="D35" s="27"/>
      <c r="E35" s="27"/>
      <c r="F35" s="27"/>
      <c r="G35" s="51">
        <f>G36</f>
        <v>11200000</v>
      </c>
      <c r="H35" s="51">
        <f>H36</f>
        <v>0</v>
      </c>
      <c r="I35" s="51">
        <f>I36</f>
        <v>10523681.66</v>
      </c>
      <c r="J35" s="51">
        <f>J36</f>
        <v>1063.1100000000006</v>
      </c>
      <c r="K35" s="51">
        <f>K36</f>
        <v>10524744.77</v>
      </c>
      <c r="L35" s="7">
        <f t="shared" si="4"/>
        <v>93.97093544642857</v>
      </c>
      <c r="M35" s="8">
        <f t="shared" si="0"/>
        <v>93.97093544642857</v>
      </c>
      <c r="N35" s="9" t="e">
        <f t="shared" si="1"/>
        <v>#DIV/0!</v>
      </c>
      <c r="O35" s="1"/>
      <c r="P35" s="1"/>
      <c r="Q35" s="1"/>
      <c r="AH35" s="51">
        <f>AH36</f>
        <v>0</v>
      </c>
      <c r="AI35" s="51">
        <f>AI36</f>
        <v>11200000</v>
      </c>
    </row>
    <row r="36" spans="1:35" ht="36" customHeight="1" x14ac:dyDescent="0.25">
      <c r="A36" s="61" t="s">
        <v>74</v>
      </c>
      <c r="B36" s="21" t="s">
        <v>20</v>
      </c>
      <c r="C36" s="19" t="s">
        <v>75</v>
      </c>
      <c r="D36" s="19" t="s">
        <v>22</v>
      </c>
      <c r="E36" s="19"/>
      <c r="F36" s="19"/>
      <c r="G36" s="12">
        <v>11200000</v>
      </c>
      <c r="H36" s="12">
        <v>0</v>
      </c>
      <c r="I36" s="12">
        <f>[1]октябрь!K40</f>
        <v>10523681.66</v>
      </c>
      <c r="J36" s="12">
        <f>13573+4574-13483+5797.71+10376.75-12349+1471.61+5648.9-1341.8-3600-5662+43922.94-30967-16899</f>
        <v>1063.1100000000006</v>
      </c>
      <c r="K36" s="14">
        <f>I36+J36</f>
        <v>10524744.77</v>
      </c>
      <c r="L36" s="7">
        <f t="shared" si="4"/>
        <v>93.97093544642857</v>
      </c>
      <c r="M36" s="8">
        <f t="shared" si="0"/>
        <v>93.97093544642857</v>
      </c>
      <c r="N36" s="9" t="e">
        <f t="shared" si="1"/>
        <v>#DIV/0!</v>
      </c>
      <c r="O36" s="1"/>
      <c r="P36" s="1"/>
      <c r="Q36" s="1"/>
      <c r="AH36" s="12"/>
      <c r="AI36" s="12">
        <f>G36</f>
        <v>11200000</v>
      </c>
    </row>
    <row r="37" spans="1:35" ht="15.75" customHeight="1" x14ac:dyDescent="0.25">
      <c r="A37" s="53" t="s">
        <v>76</v>
      </c>
      <c r="B37" s="24"/>
      <c r="C37" s="27" t="s">
        <v>77</v>
      </c>
      <c r="D37" s="27"/>
      <c r="E37" s="27"/>
      <c r="F37" s="27"/>
      <c r="G37" s="51">
        <f>G38+G43+G40</f>
        <v>104190000</v>
      </c>
      <c r="H37" s="51">
        <f>H38+H43+H40</f>
        <v>0</v>
      </c>
      <c r="I37" s="51">
        <f>I38+I43+I40</f>
        <v>74855458.360000014</v>
      </c>
      <c r="J37" s="51">
        <f>J38+J43+J40</f>
        <v>13270470.780000001</v>
      </c>
      <c r="K37" s="51">
        <f>K38+K43+K40</f>
        <v>88125929.140000001</v>
      </c>
      <c r="L37" s="7">
        <f t="shared" ref="L37:L60" si="8">IF(M37&gt;200,"свыше200,0",M37)</f>
        <v>84.581945618581429</v>
      </c>
      <c r="M37" s="8">
        <f t="shared" si="0"/>
        <v>84.581945618581429</v>
      </c>
      <c r="N37" s="9" t="e">
        <f t="shared" si="1"/>
        <v>#DIV/0!</v>
      </c>
      <c r="O37" s="1"/>
      <c r="P37" s="1"/>
      <c r="Q37" s="1"/>
      <c r="AH37" s="51">
        <f>AH38+AH43+AH40</f>
        <v>0</v>
      </c>
      <c r="AI37" s="51">
        <f>AI38+AI43+AI40</f>
        <v>104190000</v>
      </c>
    </row>
    <row r="38" spans="1:35" ht="15.75" customHeight="1" x14ac:dyDescent="0.25">
      <c r="A38" s="53" t="s">
        <v>78</v>
      </c>
      <c r="B38" s="24"/>
      <c r="C38" s="27" t="s">
        <v>79</v>
      </c>
      <c r="D38" s="27"/>
      <c r="E38" s="27"/>
      <c r="F38" s="27"/>
      <c r="G38" s="51">
        <f>G39</f>
        <v>25324000</v>
      </c>
      <c r="H38" s="51">
        <f>H39</f>
        <v>0</v>
      </c>
      <c r="I38" s="51">
        <f>I39</f>
        <v>9889262.75</v>
      </c>
      <c r="J38" s="51">
        <f>J39</f>
        <v>7595562.0800000001</v>
      </c>
      <c r="K38" s="51">
        <f>K39</f>
        <v>17484824.829999998</v>
      </c>
      <c r="L38" s="7">
        <f t="shared" si="8"/>
        <v>69.04448282261886</v>
      </c>
      <c r="M38" s="8">
        <f t="shared" si="0"/>
        <v>69.04448282261886</v>
      </c>
      <c r="N38" s="9" t="e">
        <f t="shared" si="1"/>
        <v>#DIV/0!</v>
      </c>
      <c r="O38" s="1"/>
      <c r="P38" s="1"/>
      <c r="Q38" s="1"/>
      <c r="AH38" s="51">
        <f>AH39</f>
        <v>0</v>
      </c>
      <c r="AI38" s="51">
        <f>AI39</f>
        <v>25324000</v>
      </c>
    </row>
    <row r="39" spans="1:35" ht="47.25" customHeight="1" x14ac:dyDescent="0.25">
      <c r="A39" s="62" t="s">
        <v>80</v>
      </c>
      <c r="B39" s="63" t="s">
        <v>20</v>
      </c>
      <c r="C39" s="19" t="s">
        <v>81</v>
      </c>
      <c r="D39" s="19" t="s">
        <v>22</v>
      </c>
      <c r="E39" s="19"/>
      <c r="F39" s="19"/>
      <c r="G39" s="12">
        <v>25324000</v>
      </c>
      <c r="H39" s="12">
        <v>0</v>
      </c>
      <c r="I39" s="12">
        <f>[1]октябрь!K43</f>
        <v>9889262.75</v>
      </c>
      <c r="J39" s="12">
        <f>204608.41+249930.09+327695.61+240116.84+117357.83+385078.91+74011.12+206252.75+59624.43+181375.75+248657.29+461189.09+410934.16+538678.78+383606.26+106552.2+333056.2+566999.55+1313833+1186003.81</f>
        <v>7595562.0800000001</v>
      </c>
      <c r="K39" s="14">
        <f>I39+J39</f>
        <v>17484824.829999998</v>
      </c>
      <c r="L39" s="7">
        <f t="shared" si="8"/>
        <v>69.04448282261886</v>
      </c>
      <c r="M39" s="8">
        <f t="shared" si="0"/>
        <v>69.04448282261886</v>
      </c>
      <c r="N39" s="9" t="e">
        <f t="shared" si="1"/>
        <v>#DIV/0!</v>
      </c>
      <c r="O39" s="1">
        <f>3143-2572</f>
        <v>571</v>
      </c>
      <c r="P39" s="1"/>
      <c r="Q39" s="1"/>
      <c r="AH39" s="12">
        <v>0</v>
      </c>
      <c r="AI39" s="12">
        <f>G39</f>
        <v>25324000</v>
      </c>
    </row>
    <row r="40" spans="1:35" ht="15.75" customHeight="1" x14ac:dyDescent="0.25">
      <c r="A40" s="53" t="s">
        <v>82</v>
      </c>
      <c r="B40" s="24"/>
      <c r="C40" s="27" t="s">
        <v>83</v>
      </c>
      <c r="D40" s="27"/>
      <c r="E40" s="27"/>
      <c r="F40" s="27"/>
      <c r="G40" s="51">
        <f>G41+G42</f>
        <v>27080000</v>
      </c>
      <c r="H40" s="51">
        <f>H41+H42</f>
        <v>0</v>
      </c>
      <c r="I40" s="51">
        <f>I41+I42</f>
        <v>17470624.549999997</v>
      </c>
      <c r="J40" s="51">
        <f>J41+J42</f>
        <v>2664380.75</v>
      </c>
      <c r="K40" s="51">
        <f>K41+K42</f>
        <v>20135005.299999997</v>
      </c>
      <c r="L40" s="7">
        <f t="shared" si="8"/>
        <v>74.35378618906941</v>
      </c>
      <c r="M40" s="8">
        <f t="shared" si="0"/>
        <v>74.35378618906941</v>
      </c>
      <c r="N40" s="9" t="e">
        <f t="shared" si="1"/>
        <v>#DIV/0!</v>
      </c>
      <c r="O40" s="1">
        <f>5669-2819</f>
        <v>2850</v>
      </c>
      <c r="P40" s="1"/>
      <c r="Q40" s="1"/>
      <c r="AH40" s="51">
        <f>AH41+AH42</f>
        <v>0</v>
      </c>
      <c r="AI40" s="51">
        <f>AI41+AI42</f>
        <v>27080000</v>
      </c>
    </row>
    <row r="41" spans="1:35" ht="15.75" customHeight="1" x14ac:dyDescent="0.25">
      <c r="A41" s="17" t="s">
        <v>84</v>
      </c>
      <c r="B41" s="18" t="s">
        <v>20</v>
      </c>
      <c r="C41" s="19" t="s">
        <v>85</v>
      </c>
      <c r="D41" s="19" t="s">
        <v>22</v>
      </c>
      <c r="E41" s="19"/>
      <c r="F41" s="19"/>
      <c r="G41" s="12">
        <f>11000000-1320000</f>
        <v>9680000</v>
      </c>
      <c r="H41" s="12">
        <v>0</v>
      </c>
      <c r="I41" s="12">
        <f>[1]октябрь!K45</f>
        <v>9160714.8199999984</v>
      </c>
      <c r="J41" s="12">
        <f>16987.4+61605.32+30480.25+19757.49-65942.2+20007.53+1719+61010.39+18168.03+50062.65+25624.28+11404.68+28481.34+828.2+173.8+80+2960.2+2505.71+10350.6</f>
        <v>296264.67</v>
      </c>
      <c r="K41" s="14">
        <f>I41+J41</f>
        <v>9456979.4899999984</v>
      </c>
      <c r="L41" s="7">
        <f t="shared" si="8"/>
        <v>97.696069111570225</v>
      </c>
      <c r="M41" s="8">
        <f t="shared" si="0"/>
        <v>97.696069111570225</v>
      </c>
      <c r="N41" s="9" t="e">
        <f t="shared" si="1"/>
        <v>#DIV/0!</v>
      </c>
      <c r="O41" s="1"/>
      <c r="P41" s="1"/>
      <c r="Q41" s="1"/>
      <c r="AH41" s="12"/>
      <c r="AI41" s="12">
        <f>G41</f>
        <v>9680000</v>
      </c>
    </row>
    <row r="42" spans="1:35" ht="15.75" customHeight="1" x14ac:dyDescent="0.25">
      <c r="A42" s="17" t="s">
        <v>86</v>
      </c>
      <c r="B42" s="18" t="s">
        <v>20</v>
      </c>
      <c r="C42" s="19" t="s">
        <v>87</v>
      </c>
      <c r="D42" s="19" t="s">
        <v>22</v>
      </c>
      <c r="E42" s="19"/>
      <c r="F42" s="19"/>
      <c r="G42" s="12">
        <v>17400000</v>
      </c>
      <c r="H42" s="12">
        <v>0</v>
      </c>
      <c r="I42" s="12">
        <f>[1]октябрь!K46</f>
        <v>8309909.7299999995</v>
      </c>
      <c r="J42" s="12">
        <f>44777.34+51805.59+125715.16+58775.18+47018.34+32925.03+78027.2+210269.35+89861.44+116652.43+105161.82+203852.79+90451.24+95819.94+137391.99+92425.67+195691.36+118689.63+145546.69+327257.89</f>
        <v>2368116.08</v>
      </c>
      <c r="K42" s="14">
        <f>I42+J42</f>
        <v>10678025.809999999</v>
      </c>
      <c r="L42" s="7">
        <f t="shared" si="8"/>
        <v>61.367964425287347</v>
      </c>
      <c r="M42" s="8">
        <f t="shared" si="0"/>
        <v>61.367964425287347</v>
      </c>
      <c r="N42" s="9" t="e">
        <f t="shared" si="1"/>
        <v>#DIV/0!</v>
      </c>
      <c r="O42" s="1"/>
      <c r="P42" s="1"/>
      <c r="Q42" s="1"/>
      <c r="AH42" s="12"/>
      <c r="AI42" s="12">
        <f>G42</f>
        <v>17400000</v>
      </c>
    </row>
    <row r="43" spans="1:35" ht="15.75" customHeight="1" x14ac:dyDescent="0.25">
      <c r="A43" s="53" t="s">
        <v>88</v>
      </c>
      <c r="B43" s="24"/>
      <c r="C43" s="27" t="s">
        <v>89</v>
      </c>
      <c r="D43" s="27"/>
      <c r="E43" s="27"/>
      <c r="F43" s="27"/>
      <c r="G43" s="51">
        <f>SUM(G44:G45)</f>
        <v>51786000</v>
      </c>
      <c r="H43" s="51">
        <f>SUM(H44:H45)</f>
        <v>0</v>
      </c>
      <c r="I43" s="51">
        <f>SUM(I44:I45)</f>
        <v>47495571.06000001</v>
      </c>
      <c r="J43" s="51">
        <f>SUM(J44:J45)</f>
        <v>3010527.95</v>
      </c>
      <c r="K43" s="51">
        <f>SUM(K44:K45)</f>
        <v>50506099.010000013</v>
      </c>
      <c r="L43" s="7">
        <f t="shared" si="8"/>
        <v>97.528480689761736</v>
      </c>
      <c r="M43" s="8">
        <f t="shared" si="0"/>
        <v>97.528480689761736</v>
      </c>
      <c r="N43" s="9" t="e">
        <f t="shared" si="1"/>
        <v>#DIV/0!</v>
      </c>
      <c r="O43" s="1">
        <f>25139-13216</f>
        <v>11923</v>
      </c>
      <c r="P43" s="1"/>
      <c r="Q43" s="1"/>
      <c r="AH43" s="51">
        <f>SUM(AH44:AH45)</f>
        <v>0</v>
      </c>
      <c r="AI43" s="51">
        <f>SUM(AI44:AI45)</f>
        <v>51786000</v>
      </c>
    </row>
    <row r="44" spans="1:35" ht="31.5" customHeight="1" x14ac:dyDescent="0.25">
      <c r="A44" s="17" t="s">
        <v>90</v>
      </c>
      <c r="B44" s="18" t="s">
        <v>20</v>
      </c>
      <c r="C44" s="19" t="s">
        <v>91</v>
      </c>
      <c r="D44" s="19" t="s">
        <v>22</v>
      </c>
      <c r="E44" s="19"/>
      <c r="F44" s="19"/>
      <c r="G44" s="12">
        <f>54936000-8650000</f>
        <v>46286000</v>
      </c>
      <c r="H44" s="12">
        <v>0</v>
      </c>
      <c r="I44" s="12">
        <f>[1]октябрь!K48</f>
        <v>45409714.350000009</v>
      </c>
      <c r="J44" s="12">
        <f>30183.75+110533.11+40256.52+25712.53+59517+114898.64+53+21997.49+9341.36+296.64+231415+5059.52+84499.79</f>
        <v>733764.35000000009</v>
      </c>
      <c r="K44" s="14">
        <f>I44+J44</f>
        <v>46143478.70000001</v>
      </c>
      <c r="L44" s="7">
        <f t="shared" si="8"/>
        <v>99.692085511817851</v>
      </c>
      <c r="M44" s="8">
        <f t="shared" si="0"/>
        <v>99.692085511817851</v>
      </c>
      <c r="N44" s="9" t="e">
        <f t="shared" si="1"/>
        <v>#DIV/0!</v>
      </c>
      <c r="O44" s="1"/>
      <c r="P44" s="1"/>
      <c r="Q44" s="1"/>
      <c r="AH44" s="12">
        <v>0</v>
      </c>
      <c r="AI44" s="12">
        <f>G44</f>
        <v>46286000</v>
      </c>
    </row>
    <row r="45" spans="1:35" ht="31.5" customHeight="1" x14ac:dyDescent="0.25">
      <c r="A45" s="17" t="s">
        <v>92</v>
      </c>
      <c r="B45" s="18" t="s">
        <v>20</v>
      </c>
      <c r="C45" s="19" t="s">
        <v>93</v>
      </c>
      <c r="D45" s="19" t="s">
        <v>22</v>
      </c>
      <c r="E45" s="19"/>
      <c r="F45" s="19"/>
      <c r="G45" s="12">
        <v>5500000</v>
      </c>
      <c r="H45" s="12">
        <v>0</v>
      </c>
      <c r="I45" s="12">
        <f>[1]октябрь!K49</f>
        <v>2085856.71</v>
      </c>
      <c r="J45" s="12">
        <f>17072.21+21788.27+60223.83+29645.14+10992.25+81913.31+16376.04+9496.23+7365.08+22187.71+142158.06+123670.04+102898.74+305912.2+163812.85+38233.5+39943.17+112269.81+183706.99+787098.17</f>
        <v>2276763.6</v>
      </c>
      <c r="K45" s="14">
        <f>I45+J45</f>
        <v>4362620.3100000005</v>
      </c>
      <c r="L45" s="7">
        <f t="shared" si="8"/>
        <v>79.320369272727291</v>
      </c>
      <c r="M45" s="8">
        <f t="shared" si="0"/>
        <v>79.320369272727291</v>
      </c>
      <c r="N45" s="9" t="e">
        <f t="shared" si="1"/>
        <v>#DIV/0!</v>
      </c>
      <c r="O45" s="1"/>
      <c r="P45" s="1"/>
      <c r="Q45" s="1"/>
      <c r="AH45" s="12">
        <v>0</v>
      </c>
      <c r="AI45" s="12">
        <f>G45</f>
        <v>5500000</v>
      </c>
    </row>
    <row r="46" spans="1:35" ht="15.75" customHeight="1" x14ac:dyDescent="0.25">
      <c r="A46" s="53" t="s">
        <v>94</v>
      </c>
      <c r="B46" s="24"/>
      <c r="C46" s="27" t="s">
        <v>95</v>
      </c>
      <c r="D46" s="27"/>
      <c r="E46" s="27"/>
      <c r="F46" s="27"/>
      <c r="G46" s="51">
        <f>G47</f>
        <v>9300000</v>
      </c>
      <c r="H46" s="51">
        <f t="shared" ref="H46:AI46" si="9">H47</f>
        <v>0</v>
      </c>
      <c r="I46" s="51">
        <f t="shared" si="9"/>
        <v>9934378.9700000007</v>
      </c>
      <c r="J46" s="51">
        <f t="shared" si="9"/>
        <v>1939474.7599999998</v>
      </c>
      <c r="K46" s="51">
        <f t="shared" si="9"/>
        <v>11873853.73</v>
      </c>
      <c r="L46" s="51">
        <f t="shared" si="9"/>
        <v>127.6758465591398</v>
      </c>
      <c r="M46" s="51">
        <f t="shared" si="9"/>
        <v>127.6758465591398</v>
      </c>
      <c r="N46" s="51" t="e">
        <f t="shared" si="9"/>
        <v>#DIV/0!</v>
      </c>
      <c r="O46" s="51">
        <f t="shared" si="9"/>
        <v>2521</v>
      </c>
      <c r="P46" s="51">
        <f t="shared" si="9"/>
        <v>0</v>
      </c>
      <c r="Q46" s="51">
        <f t="shared" si="9"/>
        <v>0</v>
      </c>
      <c r="R46" s="51">
        <f t="shared" si="9"/>
        <v>0</v>
      </c>
      <c r="S46" s="51">
        <f t="shared" si="9"/>
        <v>0</v>
      </c>
      <c r="T46" s="51">
        <f t="shared" si="9"/>
        <v>0</v>
      </c>
      <c r="U46" s="51">
        <f t="shared" si="9"/>
        <v>0</v>
      </c>
      <c r="V46" s="51">
        <f t="shared" si="9"/>
        <v>0</v>
      </c>
      <c r="W46" s="51">
        <f t="shared" si="9"/>
        <v>0</v>
      </c>
      <c r="X46" s="51">
        <f t="shared" si="9"/>
        <v>0</v>
      </c>
      <c r="Y46" s="51">
        <f t="shared" si="9"/>
        <v>0</v>
      </c>
      <c r="Z46" s="51">
        <f t="shared" si="9"/>
        <v>0</v>
      </c>
      <c r="AA46" s="51">
        <f t="shared" si="9"/>
        <v>0</v>
      </c>
      <c r="AB46" s="51">
        <f t="shared" si="9"/>
        <v>0</v>
      </c>
      <c r="AC46" s="51">
        <f t="shared" si="9"/>
        <v>0</v>
      </c>
      <c r="AD46" s="51">
        <f t="shared" si="9"/>
        <v>0</v>
      </c>
      <c r="AE46" s="51">
        <f t="shared" si="9"/>
        <v>0</v>
      </c>
      <c r="AF46" s="51">
        <f t="shared" si="9"/>
        <v>0</v>
      </c>
      <c r="AG46" s="51">
        <f t="shared" si="9"/>
        <v>0</v>
      </c>
      <c r="AH46" s="51">
        <f t="shared" si="9"/>
        <v>2700000</v>
      </c>
      <c r="AI46" s="51">
        <f t="shared" si="9"/>
        <v>12000000</v>
      </c>
    </row>
    <row r="47" spans="1:35" ht="31.5" customHeight="1" x14ac:dyDescent="0.25">
      <c r="A47" s="53" t="s">
        <v>96</v>
      </c>
      <c r="B47" s="24"/>
      <c r="C47" s="27" t="s">
        <v>97</v>
      </c>
      <c r="D47" s="27"/>
      <c r="E47" s="27"/>
      <c r="F47" s="27"/>
      <c r="G47" s="51">
        <f>G48</f>
        <v>9300000</v>
      </c>
      <c r="H47" s="51">
        <f>H48</f>
        <v>0</v>
      </c>
      <c r="I47" s="51">
        <f>I48</f>
        <v>9934378.9700000007</v>
      </c>
      <c r="J47" s="51">
        <f>J48</f>
        <v>1939474.7599999998</v>
      </c>
      <c r="K47" s="51">
        <f>K48</f>
        <v>11873853.73</v>
      </c>
      <c r="L47" s="7">
        <f t="shared" si="8"/>
        <v>127.6758465591398</v>
      </c>
      <c r="M47" s="8">
        <f t="shared" si="0"/>
        <v>127.6758465591398</v>
      </c>
      <c r="N47" s="9" t="e">
        <f t="shared" si="1"/>
        <v>#DIV/0!</v>
      </c>
      <c r="O47" s="1">
        <f>4673-2152</f>
        <v>2521</v>
      </c>
      <c r="P47" s="1"/>
      <c r="Q47" s="1"/>
      <c r="AH47" s="51">
        <f>AH48</f>
        <v>2700000</v>
      </c>
      <c r="AI47" s="51">
        <f>AI48</f>
        <v>12000000</v>
      </c>
    </row>
    <row r="48" spans="1:35" ht="47.25" customHeight="1" x14ac:dyDescent="0.25">
      <c r="A48" s="17" t="s">
        <v>98</v>
      </c>
      <c r="B48" s="18" t="s">
        <v>20</v>
      </c>
      <c r="C48" s="19" t="s">
        <v>99</v>
      </c>
      <c r="D48" s="19" t="s">
        <v>22</v>
      </c>
      <c r="E48" s="19"/>
      <c r="F48" s="19"/>
      <c r="G48" s="12">
        <v>9300000</v>
      </c>
      <c r="H48" s="12">
        <v>0</v>
      </c>
      <c r="I48" s="12">
        <f>[1]октябрь!K52</f>
        <v>9934378.9700000007</v>
      </c>
      <c r="J48" s="12">
        <f>74147+2630.99+88998.2+3187.95+77260+5396.79+86099.85+1260.93+139515.83+2638.05+41731.24+4828.56+23770.04+4508.85+47063.44+2106.42+66501.53+3627.31+102332.6+2117.91+62899.31+5091.6+83223.07+1974.51+33418+3726.09+41856.3+461.95+223946.96+29647.56+208092.12+16047.27+58774.81+10388.76+178792.36+10659.42+65715.08+31605.21+31483.13+15726.38+31378+14843.38</f>
        <v>1939474.7599999998</v>
      </c>
      <c r="K48" s="14">
        <f>I48+J48</f>
        <v>11873853.73</v>
      </c>
      <c r="L48" s="7">
        <f t="shared" si="8"/>
        <v>127.6758465591398</v>
      </c>
      <c r="M48" s="8">
        <f t="shared" si="0"/>
        <v>127.6758465591398</v>
      </c>
      <c r="N48" s="9" t="e">
        <f t="shared" si="1"/>
        <v>#DIV/0!</v>
      </c>
      <c r="O48" s="1"/>
      <c r="P48" s="1"/>
      <c r="Q48" s="1"/>
      <c r="AH48" s="12">
        <f>AI48-G48</f>
        <v>2700000</v>
      </c>
      <c r="AI48" s="12">
        <v>12000000</v>
      </c>
    </row>
    <row r="49" spans="1:35" ht="24" customHeight="1" x14ac:dyDescent="0.25">
      <c r="A49" s="53" t="s">
        <v>101</v>
      </c>
      <c r="B49" s="24"/>
      <c r="C49" s="27"/>
      <c r="D49" s="27"/>
      <c r="E49" s="27"/>
      <c r="F49" s="27"/>
      <c r="G49" s="51">
        <f t="shared" ref="G49:AI49" si="10">G50+G63+G77+G88+G158+G70</f>
        <v>397697285.5</v>
      </c>
      <c r="H49" s="51">
        <f t="shared" si="10"/>
        <v>0</v>
      </c>
      <c r="I49" s="51">
        <f t="shared" si="10"/>
        <v>320169907.14999998</v>
      </c>
      <c r="J49" s="51">
        <f t="shared" si="10"/>
        <v>43128454.659999996</v>
      </c>
      <c r="K49" s="51">
        <f t="shared" si="10"/>
        <v>363298361.80999994</v>
      </c>
      <c r="L49" s="51" t="e">
        <f t="shared" si="10"/>
        <v>#DIV/0!</v>
      </c>
      <c r="M49" s="51" t="e">
        <f t="shared" si="10"/>
        <v>#DIV/0!</v>
      </c>
      <c r="N49" s="51" t="e">
        <f t="shared" si="10"/>
        <v>#DIV/0!</v>
      </c>
      <c r="O49" s="51">
        <f t="shared" si="10"/>
        <v>0</v>
      </c>
      <c r="P49" s="51">
        <f t="shared" si="10"/>
        <v>0</v>
      </c>
      <c r="Q49" s="51">
        <f t="shared" si="10"/>
        <v>0</v>
      </c>
      <c r="R49" s="51">
        <f t="shared" si="10"/>
        <v>0</v>
      </c>
      <c r="S49" s="51">
        <f t="shared" si="10"/>
        <v>0</v>
      </c>
      <c r="T49" s="51">
        <f t="shared" si="10"/>
        <v>0</v>
      </c>
      <c r="U49" s="51">
        <f t="shared" si="10"/>
        <v>0</v>
      </c>
      <c r="V49" s="51">
        <f t="shared" si="10"/>
        <v>0</v>
      </c>
      <c r="W49" s="51">
        <f t="shared" si="10"/>
        <v>0</v>
      </c>
      <c r="X49" s="51">
        <f t="shared" si="10"/>
        <v>0</v>
      </c>
      <c r="Y49" s="51">
        <f t="shared" si="10"/>
        <v>0</v>
      </c>
      <c r="Z49" s="51">
        <f t="shared" si="10"/>
        <v>0</v>
      </c>
      <c r="AA49" s="51">
        <f t="shared" si="10"/>
        <v>0</v>
      </c>
      <c r="AB49" s="51">
        <f t="shared" si="10"/>
        <v>0</v>
      </c>
      <c r="AC49" s="51">
        <f t="shared" si="10"/>
        <v>0</v>
      </c>
      <c r="AD49" s="51">
        <f t="shared" si="10"/>
        <v>0</v>
      </c>
      <c r="AE49" s="51">
        <f t="shared" si="10"/>
        <v>0</v>
      </c>
      <c r="AF49" s="51">
        <f t="shared" si="10"/>
        <v>0</v>
      </c>
      <c r="AG49" s="51">
        <f t="shared" si="10"/>
        <v>0</v>
      </c>
      <c r="AH49" s="51">
        <f t="shared" si="10"/>
        <v>-25214385.5</v>
      </c>
      <c r="AI49" s="51">
        <f t="shared" si="10"/>
        <v>372482900</v>
      </c>
    </row>
    <row r="50" spans="1:35" ht="47.25" customHeight="1" x14ac:dyDescent="0.25">
      <c r="A50" s="53" t="s">
        <v>102</v>
      </c>
      <c r="B50" s="24"/>
      <c r="C50" s="27" t="s">
        <v>103</v>
      </c>
      <c r="D50" s="27"/>
      <c r="E50" s="27"/>
      <c r="F50" s="27"/>
      <c r="G50" s="51">
        <f>G51+G53+G58</f>
        <v>232256400</v>
      </c>
      <c r="H50" s="51">
        <f t="shared" ref="H50:AH50" si="11">H51+H53+H58</f>
        <v>0</v>
      </c>
      <c r="I50" s="51">
        <f t="shared" si="11"/>
        <v>203515319.69999996</v>
      </c>
      <c r="J50" s="51">
        <f t="shared" si="11"/>
        <v>30669686.849999998</v>
      </c>
      <c r="K50" s="51">
        <f t="shared" si="11"/>
        <v>234185006.54999995</v>
      </c>
      <c r="L50" s="51">
        <f t="shared" si="11"/>
        <v>486.83923474046924</v>
      </c>
      <c r="M50" s="51">
        <f t="shared" si="11"/>
        <v>486.83923474046924</v>
      </c>
      <c r="N50" s="51" t="e">
        <f t="shared" si="11"/>
        <v>#DIV/0!</v>
      </c>
      <c r="O50" s="51">
        <f t="shared" si="11"/>
        <v>0</v>
      </c>
      <c r="P50" s="51">
        <f t="shared" si="11"/>
        <v>0</v>
      </c>
      <c r="Q50" s="51">
        <f t="shared" si="11"/>
        <v>0</v>
      </c>
      <c r="R50" s="51">
        <f t="shared" si="11"/>
        <v>0</v>
      </c>
      <c r="S50" s="51">
        <f t="shared" si="11"/>
        <v>0</v>
      </c>
      <c r="T50" s="51">
        <f t="shared" si="11"/>
        <v>0</v>
      </c>
      <c r="U50" s="51">
        <f t="shared" si="11"/>
        <v>0</v>
      </c>
      <c r="V50" s="51">
        <f t="shared" si="11"/>
        <v>0</v>
      </c>
      <c r="W50" s="51">
        <f t="shared" si="11"/>
        <v>0</v>
      </c>
      <c r="X50" s="51">
        <f t="shared" si="11"/>
        <v>0</v>
      </c>
      <c r="Y50" s="51">
        <f t="shared" si="11"/>
        <v>0</v>
      </c>
      <c r="Z50" s="51">
        <f t="shared" si="11"/>
        <v>0</v>
      </c>
      <c r="AA50" s="51">
        <f t="shared" si="11"/>
        <v>0</v>
      </c>
      <c r="AB50" s="51">
        <f t="shared" si="11"/>
        <v>0</v>
      </c>
      <c r="AC50" s="51">
        <f t="shared" si="11"/>
        <v>0</v>
      </c>
      <c r="AD50" s="51">
        <f t="shared" si="11"/>
        <v>0</v>
      </c>
      <c r="AE50" s="51">
        <f t="shared" si="11"/>
        <v>0</v>
      </c>
      <c r="AF50" s="51">
        <f t="shared" si="11"/>
        <v>0</v>
      </c>
      <c r="AG50" s="51">
        <f t="shared" si="11"/>
        <v>0</v>
      </c>
      <c r="AH50" s="51">
        <f t="shared" si="11"/>
        <v>4415000</v>
      </c>
      <c r="AI50" s="51">
        <f>AI51+AI53+AI58</f>
        <v>236671400</v>
      </c>
    </row>
    <row r="51" spans="1:35" ht="77.25" customHeight="1" x14ac:dyDescent="0.25">
      <c r="A51" s="53" t="s">
        <v>104</v>
      </c>
      <c r="B51" s="24"/>
      <c r="C51" s="27" t="s">
        <v>105</v>
      </c>
      <c r="D51" s="27"/>
      <c r="E51" s="27"/>
      <c r="F51" s="27"/>
      <c r="G51" s="51">
        <f>G52</f>
        <v>78500</v>
      </c>
      <c r="H51" s="51">
        <f t="shared" ref="H51:AH51" si="12">H52</f>
        <v>0</v>
      </c>
      <c r="I51" s="51">
        <f t="shared" si="12"/>
        <v>78500</v>
      </c>
      <c r="J51" s="51">
        <f t="shared" si="12"/>
        <v>0</v>
      </c>
      <c r="K51" s="51">
        <f t="shared" si="12"/>
        <v>78500</v>
      </c>
      <c r="L51" s="51">
        <f t="shared" si="12"/>
        <v>100</v>
      </c>
      <c r="M51" s="51">
        <f t="shared" si="12"/>
        <v>100</v>
      </c>
      <c r="N51" s="51" t="e">
        <f t="shared" si="12"/>
        <v>#DIV/0!</v>
      </c>
      <c r="O51" s="51">
        <f t="shared" si="12"/>
        <v>0</v>
      </c>
      <c r="P51" s="51">
        <f t="shared" si="12"/>
        <v>0</v>
      </c>
      <c r="Q51" s="51">
        <f t="shared" si="12"/>
        <v>0</v>
      </c>
      <c r="R51" s="51">
        <f t="shared" si="12"/>
        <v>0</v>
      </c>
      <c r="S51" s="51">
        <f t="shared" si="12"/>
        <v>0</v>
      </c>
      <c r="T51" s="51">
        <f t="shared" si="12"/>
        <v>0</v>
      </c>
      <c r="U51" s="51">
        <f t="shared" si="12"/>
        <v>0</v>
      </c>
      <c r="V51" s="51">
        <f t="shared" si="12"/>
        <v>0</v>
      </c>
      <c r="W51" s="51">
        <f t="shared" si="12"/>
        <v>0</v>
      </c>
      <c r="X51" s="51">
        <f t="shared" si="12"/>
        <v>0</v>
      </c>
      <c r="Y51" s="51">
        <f t="shared" si="12"/>
        <v>0</v>
      </c>
      <c r="Z51" s="51">
        <f t="shared" si="12"/>
        <v>0</v>
      </c>
      <c r="AA51" s="51">
        <f t="shared" si="12"/>
        <v>0</v>
      </c>
      <c r="AB51" s="51">
        <f t="shared" si="12"/>
        <v>0</v>
      </c>
      <c r="AC51" s="51">
        <f t="shared" si="12"/>
        <v>0</v>
      </c>
      <c r="AD51" s="51">
        <f t="shared" si="12"/>
        <v>0</v>
      </c>
      <c r="AE51" s="51">
        <f t="shared" si="12"/>
        <v>0</v>
      </c>
      <c r="AF51" s="51">
        <f t="shared" si="12"/>
        <v>0</v>
      </c>
      <c r="AG51" s="51">
        <f t="shared" si="12"/>
        <v>0</v>
      </c>
      <c r="AH51" s="51">
        <f t="shared" si="12"/>
        <v>0</v>
      </c>
      <c r="AI51" s="51">
        <f>AI52</f>
        <v>78500</v>
      </c>
    </row>
    <row r="52" spans="1:35" ht="47.25" customHeight="1" x14ac:dyDescent="0.25">
      <c r="A52" s="17" t="s">
        <v>106</v>
      </c>
      <c r="B52" s="18" t="s">
        <v>20</v>
      </c>
      <c r="C52" s="19" t="s">
        <v>107</v>
      </c>
      <c r="D52" s="19" t="s">
        <v>100</v>
      </c>
      <c r="E52" s="19"/>
      <c r="F52" s="19"/>
      <c r="G52" s="12">
        <f>78500</f>
        <v>78500</v>
      </c>
      <c r="H52" s="12"/>
      <c r="I52" s="12">
        <f>[1]октябрь!K59</f>
        <v>78500</v>
      </c>
      <c r="J52" s="12">
        <v>0</v>
      </c>
      <c r="K52" s="12">
        <f>I52+J52</f>
        <v>78500</v>
      </c>
      <c r="L52" s="7">
        <f t="shared" si="8"/>
        <v>100</v>
      </c>
      <c r="M52" s="8">
        <f>K52/G52*100</f>
        <v>100</v>
      </c>
      <c r="N52" s="9" t="e">
        <f>J52/H52*100</f>
        <v>#DIV/0!</v>
      </c>
      <c r="O52" s="1"/>
      <c r="P52" s="1"/>
      <c r="Q52" s="1"/>
      <c r="AH52" s="12">
        <v>0</v>
      </c>
      <c r="AI52" s="12">
        <f>G52</f>
        <v>78500</v>
      </c>
    </row>
    <row r="53" spans="1:35" ht="78" customHeight="1" x14ac:dyDescent="0.25">
      <c r="A53" s="53" t="s">
        <v>108</v>
      </c>
      <c r="B53" s="24"/>
      <c r="C53" s="27" t="s">
        <v>109</v>
      </c>
      <c r="D53" s="27"/>
      <c r="E53" s="27"/>
      <c r="F53" s="27"/>
      <c r="G53" s="52">
        <f>G54+G56</f>
        <v>228000000</v>
      </c>
      <c r="H53" s="52">
        <f t="shared" ref="H53:AH53" si="13">H54+H56</f>
        <v>0</v>
      </c>
      <c r="I53" s="52">
        <f t="shared" si="13"/>
        <v>199837661.68999997</v>
      </c>
      <c r="J53" s="52">
        <f t="shared" si="13"/>
        <v>30192017.209999997</v>
      </c>
      <c r="K53" s="52">
        <f t="shared" si="13"/>
        <v>230029678.89999995</v>
      </c>
      <c r="L53" s="52">
        <f t="shared" si="13"/>
        <v>193.7921042028571</v>
      </c>
      <c r="M53" s="52">
        <f t="shared" si="13"/>
        <v>193.7921042028571</v>
      </c>
      <c r="N53" s="52" t="e">
        <f t="shared" si="13"/>
        <v>#DIV/0!</v>
      </c>
      <c r="O53" s="52">
        <f t="shared" si="13"/>
        <v>0</v>
      </c>
      <c r="P53" s="52">
        <f t="shared" si="13"/>
        <v>0</v>
      </c>
      <c r="Q53" s="52">
        <f t="shared" si="13"/>
        <v>0</v>
      </c>
      <c r="R53" s="52">
        <f t="shared" si="13"/>
        <v>0</v>
      </c>
      <c r="S53" s="52">
        <f t="shared" si="13"/>
        <v>0</v>
      </c>
      <c r="T53" s="52">
        <f t="shared" si="13"/>
        <v>0</v>
      </c>
      <c r="U53" s="52">
        <f t="shared" si="13"/>
        <v>0</v>
      </c>
      <c r="V53" s="52">
        <f t="shared" si="13"/>
        <v>0</v>
      </c>
      <c r="W53" s="52">
        <f t="shared" si="13"/>
        <v>0</v>
      </c>
      <c r="X53" s="52">
        <f t="shared" si="13"/>
        <v>0</v>
      </c>
      <c r="Y53" s="52">
        <f t="shared" si="13"/>
        <v>0</v>
      </c>
      <c r="Z53" s="52">
        <f t="shared" si="13"/>
        <v>0</v>
      </c>
      <c r="AA53" s="52">
        <f t="shared" si="13"/>
        <v>0</v>
      </c>
      <c r="AB53" s="52">
        <f t="shared" si="13"/>
        <v>0</v>
      </c>
      <c r="AC53" s="52">
        <f t="shared" si="13"/>
        <v>0</v>
      </c>
      <c r="AD53" s="52">
        <f t="shared" si="13"/>
        <v>0</v>
      </c>
      <c r="AE53" s="52">
        <f t="shared" si="13"/>
        <v>0</v>
      </c>
      <c r="AF53" s="52">
        <f t="shared" si="13"/>
        <v>0</v>
      </c>
      <c r="AG53" s="52">
        <f t="shared" si="13"/>
        <v>0</v>
      </c>
      <c r="AH53" s="52">
        <f t="shared" si="13"/>
        <v>4000000</v>
      </c>
      <c r="AI53" s="52">
        <f>AI54+AI56</f>
        <v>232000000</v>
      </c>
    </row>
    <row r="54" spans="1:35" ht="63" customHeight="1" x14ac:dyDescent="0.25">
      <c r="A54" s="17" t="s">
        <v>110</v>
      </c>
      <c r="B54" s="18"/>
      <c r="C54" s="19" t="s">
        <v>111</v>
      </c>
      <c r="D54" s="19"/>
      <c r="E54" s="19"/>
      <c r="F54" s="19"/>
      <c r="G54" s="64">
        <f>G55</f>
        <v>200000000</v>
      </c>
      <c r="H54" s="64">
        <f t="shared" ref="H54:AH54" si="14">H55</f>
        <v>0</v>
      </c>
      <c r="I54" s="64">
        <f t="shared" si="14"/>
        <v>176073837.84999996</v>
      </c>
      <c r="J54" s="64">
        <f t="shared" si="14"/>
        <v>28307429.269999996</v>
      </c>
      <c r="K54" s="64">
        <f t="shared" si="14"/>
        <v>204381267.11999995</v>
      </c>
      <c r="L54" s="64">
        <f t="shared" si="14"/>
        <v>102.19063355999998</v>
      </c>
      <c r="M54" s="64">
        <f t="shared" si="14"/>
        <v>102.19063355999998</v>
      </c>
      <c r="N54" s="64" t="e">
        <f t="shared" si="14"/>
        <v>#DIV/0!</v>
      </c>
      <c r="O54" s="64">
        <f t="shared" si="14"/>
        <v>0</v>
      </c>
      <c r="P54" s="64">
        <f t="shared" si="14"/>
        <v>0</v>
      </c>
      <c r="Q54" s="64">
        <f t="shared" si="14"/>
        <v>0</v>
      </c>
      <c r="R54" s="64">
        <f t="shared" si="14"/>
        <v>0</v>
      </c>
      <c r="S54" s="64">
        <f t="shared" si="14"/>
        <v>0</v>
      </c>
      <c r="T54" s="64">
        <f t="shared" si="14"/>
        <v>0</v>
      </c>
      <c r="U54" s="64">
        <f t="shared" si="14"/>
        <v>0</v>
      </c>
      <c r="V54" s="64">
        <f t="shared" si="14"/>
        <v>0</v>
      </c>
      <c r="W54" s="64">
        <f t="shared" si="14"/>
        <v>0</v>
      </c>
      <c r="X54" s="64">
        <f t="shared" si="14"/>
        <v>0</v>
      </c>
      <c r="Y54" s="64">
        <f t="shared" si="14"/>
        <v>0</v>
      </c>
      <c r="Z54" s="64">
        <f t="shared" si="14"/>
        <v>0</v>
      </c>
      <c r="AA54" s="64">
        <f t="shared" si="14"/>
        <v>0</v>
      </c>
      <c r="AB54" s="64">
        <f t="shared" si="14"/>
        <v>0</v>
      </c>
      <c r="AC54" s="64">
        <f t="shared" si="14"/>
        <v>0</v>
      </c>
      <c r="AD54" s="64">
        <f t="shared" si="14"/>
        <v>0</v>
      </c>
      <c r="AE54" s="64">
        <f t="shared" si="14"/>
        <v>0</v>
      </c>
      <c r="AF54" s="64">
        <f t="shared" si="14"/>
        <v>0</v>
      </c>
      <c r="AG54" s="64">
        <f t="shared" si="14"/>
        <v>0</v>
      </c>
      <c r="AH54" s="64">
        <f t="shared" si="14"/>
        <v>4000000</v>
      </c>
      <c r="AI54" s="64">
        <f>AI55</f>
        <v>204000000</v>
      </c>
    </row>
    <row r="55" spans="1:35" s="16" customFormat="1" ht="60" customHeight="1" x14ac:dyDescent="0.25">
      <c r="A55" s="17" t="s">
        <v>110</v>
      </c>
      <c r="B55" s="18" t="s">
        <v>20</v>
      </c>
      <c r="C55" s="19" t="s">
        <v>112</v>
      </c>
      <c r="D55" s="19" t="s">
        <v>100</v>
      </c>
      <c r="E55" s="19"/>
      <c r="F55" s="19"/>
      <c r="G55" s="12">
        <f>150000000+50000000</f>
        <v>200000000</v>
      </c>
      <c r="H55" s="12">
        <v>0</v>
      </c>
      <c r="I55" s="12">
        <f>[1]октябрь!K62</f>
        <v>176073837.84999996</v>
      </c>
      <c r="J55" s="12">
        <f>464920.13+318518.33+71246.74+31903.57+1869.56+53421.95+76196.7+3000+30432.97+4300+19725137.87+385969.63+5651989.6+301307.86+1187214.36</f>
        <v>28307429.269999996</v>
      </c>
      <c r="K55" s="14">
        <f>I55+J55</f>
        <v>204381267.11999995</v>
      </c>
      <c r="L55" s="7">
        <f t="shared" si="8"/>
        <v>102.19063355999998</v>
      </c>
      <c r="M55" s="8">
        <f t="shared" si="0"/>
        <v>102.19063355999998</v>
      </c>
      <c r="N55" s="9" t="e">
        <f t="shared" si="1"/>
        <v>#DIV/0!</v>
      </c>
      <c r="O55" s="15"/>
      <c r="P55" s="15"/>
      <c r="Q55" s="15"/>
      <c r="AH55" s="12">
        <v>4000000</v>
      </c>
      <c r="AI55" s="12">
        <f>AH55+G55</f>
        <v>204000000</v>
      </c>
    </row>
    <row r="56" spans="1:35" ht="78.75" customHeight="1" x14ac:dyDescent="0.25">
      <c r="A56" s="17" t="s">
        <v>113</v>
      </c>
      <c r="B56" s="18"/>
      <c r="C56" s="19" t="s">
        <v>114</v>
      </c>
      <c r="D56" s="19"/>
      <c r="E56" s="19"/>
      <c r="F56" s="19"/>
      <c r="G56" s="12">
        <f>G57</f>
        <v>28000000</v>
      </c>
      <c r="H56" s="12">
        <f t="shared" ref="H56:AG56" si="15">H57</f>
        <v>0</v>
      </c>
      <c r="I56" s="12">
        <f t="shared" si="15"/>
        <v>23763823.839999996</v>
      </c>
      <c r="J56" s="12">
        <f t="shared" si="15"/>
        <v>1884587.9400000002</v>
      </c>
      <c r="K56" s="12">
        <f t="shared" si="15"/>
        <v>25648411.779999997</v>
      </c>
      <c r="L56" s="12">
        <f t="shared" si="15"/>
        <v>91.601470642857123</v>
      </c>
      <c r="M56" s="12">
        <f t="shared" si="15"/>
        <v>91.601470642857123</v>
      </c>
      <c r="N56" s="12" t="e">
        <f t="shared" si="15"/>
        <v>#DIV/0!</v>
      </c>
      <c r="O56" s="12">
        <f t="shared" si="15"/>
        <v>0</v>
      </c>
      <c r="P56" s="12">
        <f t="shared" si="15"/>
        <v>0</v>
      </c>
      <c r="Q56" s="12">
        <f t="shared" si="15"/>
        <v>0</v>
      </c>
      <c r="R56" s="12">
        <f t="shared" si="15"/>
        <v>0</v>
      </c>
      <c r="S56" s="12">
        <f t="shared" si="15"/>
        <v>0</v>
      </c>
      <c r="T56" s="12">
        <f t="shared" si="15"/>
        <v>0</v>
      </c>
      <c r="U56" s="12">
        <f t="shared" si="15"/>
        <v>0</v>
      </c>
      <c r="V56" s="12">
        <f t="shared" si="15"/>
        <v>0</v>
      </c>
      <c r="W56" s="12">
        <f t="shared" si="15"/>
        <v>0</v>
      </c>
      <c r="X56" s="12">
        <f t="shared" si="15"/>
        <v>0</v>
      </c>
      <c r="Y56" s="12">
        <f t="shared" si="15"/>
        <v>0</v>
      </c>
      <c r="Z56" s="12">
        <f t="shared" si="15"/>
        <v>0</v>
      </c>
      <c r="AA56" s="12">
        <f t="shared" si="15"/>
        <v>0</v>
      </c>
      <c r="AB56" s="12">
        <f t="shared" si="15"/>
        <v>0</v>
      </c>
      <c r="AC56" s="12">
        <f t="shared" si="15"/>
        <v>0</v>
      </c>
      <c r="AD56" s="12">
        <f t="shared" si="15"/>
        <v>0</v>
      </c>
      <c r="AE56" s="12">
        <f t="shared" si="15"/>
        <v>0</v>
      </c>
      <c r="AF56" s="12">
        <f t="shared" si="15"/>
        <v>0</v>
      </c>
      <c r="AG56" s="12">
        <f t="shared" si="15"/>
        <v>0</v>
      </c>
      <c r="AH56" s="12">
        <f>AH57</f>
        <v>0</v>
      </c>
      <c r="AI56" s="12">
        <f>AI57</f>
        <v>28000000</v>
      </c>
    </row>
    <row r="57" spans="1:35" s="16" customFormat="1" ht="63" customHeight="1" x14ac:dyDescent="0.25">
      <c r="A57" s="17" t="s">
        <v>115</v>
      </c>
      <c r="B57" s="18" t="s">
        <v>20</v>
      </c>
      <c r="C57" s="19" t="s">
        <v>116</v>
      </c>
      <c r="D57" s="19" t="s">
        <v>100</v>
      </c>
      <c r="E57" s="19"/>
      <c r="F57" s="19"/>
      <c r="G57" s="12">
        <f>22000000+6000000</f>
        <v>28000000</v>
      </c>
      <c r="H57" s="12">
        <v>0</v>
      </c>
      <c r="I57" s="12">
        <f>[1]октябрь!K64</f>
        <v>23763823.839999996</v>
      </c>
      <c r="J57" s="12">
        <f>47743.27+121170.81+53242.09+93953.69+102116.95+70094.02+3851.99+91512.96+169543.32+169002.6+42303.83+116698.02+89103.04+149100.06+52071.76+53110.01+146720.07+64722.65+104470.68+4818+18376.72+35135.09+85726.31</f>
        <v>1884587.9400000002</v>
      </c>
      <c r="K57" s="14">
        <f>I57+J57</f>
        <v>25648411.779999997</v>
      </c>
      <c r="L57" s="7">
        <f t="shared" si="8"/>
        <v>91.601470642857123</v>
      </c>
      <c r="M57" s="8">
        <f t="shared" si="0"/>
        <v>91.601470642857123</v>
      </c>
      <c r="N57" s="9" t="e">
        <f t="shared" si="1"/>
        <v>#DIV/0!</v>
      </c>
      <c r="O57" s="15"/>
      <c r="P57" s="15"/>
      <c r="Q57" s="15"/>
      <c r="AH57" s="12">
        <v>0</v>
      </c>
      <c r="AI57" s="12">
        <f>G57</f>
        <v>28000000</v>
      </c>
    </row>
    <row r="58" spans="1:35" ht="78.75" customHeight="1" x14ac:dyDescent="0.25">
      <c r="A58" s="54" t="s">
        <v>117</v>
      </c>
      <c r="B58" s="55"/>
      <c r="C58" s="27" t="s">
        <v>118</v>
      </c>
      <c r="D58" s="27"/>
      <c r="E58" s="27"/>
      <c r="F58" s="27"/>
      <c r="G58" s="51">
        <f>G59+G61</f>
        <v>4177900</v>
      </c>
      <c r="H58" s="51">
        <f t="shared" ref="H58:AI58" si="16">H59+H61</f>
        <v>0</v>
      </c>
      <c r="I58" s="51">
        <f t="shared" si="16"/>
        <v>3599158.01</v>
      </c>
      <c r="J58" s="51">
        <f t="shared" si="16"/>
        <v>477669.64</v>
      </c>
      <c r="K58" s="51">
        <f t="shared" si="16"/>
        <v>4076827.6499999994</v>
      </c>
      <c r="L58" s="51">
        <f t="shared" si="16"/>
        <v>193.04713053761211</v>
      </c>
      <c r="M58" s="51">
        <f t="shared" si="16"/>
        <v>193.04713053761211</v>
      </c>
      <c r="N58" s="51" t="e">
        <f t="shared" si="16"/>
        <v>#DIV/0!</v>
      </c>
      <c r="O58" s="51">
        <f t="shared" si="16"/>
        <v>0</v>
      </c>
      <c r="P58" s="51">
        <f t="shared" si="16"/>
        <v>0</v>
      </c>
      <c r="Q58" s="51">
        <f t="shared" si="16"/>
        <v>0</v>
      </c>
      <c r="R58" s="51">
        <f t="shared" si="16"/>
        <v>0</v>
      </c>
      <c r="S58" s="51">
        <f t="shared" si="16"/>
        <v>0</v>
      </c>
      <c r="T58" s="51">
        <f t="shared" si="16"/>
        <v>0</v>
      </c>
      <c r="U58" s="51">
        <f t="shared" si="16"/>
        <v>0</v>
      </c>
      <c r="V58" s="51">
        <f t="shared" si="16"/>
        <v>0</v>
      </c>
      <c r="W58" s="51">
        <f t="shared" si="16"/>
        <v>0</v>
      </c>
      <c r="X58" s="51">
        <f t="shared" si="16"/>
        <v>0</v>
      </c>
      <c r="Y58" s="51">
        <f t="shared" si="16"/>
        <v>0</v>
      </c>
      <c r="Z58" s="51">
        <f t="shared" si="16"/>
        <v>0</v>
      </c>
      <c r="AA58" s="51">
        <f t="shared" si="16"/>
        <v>0</v>
      </c>
      <c r="AB58" s="51">
        <f t="shared" si="16"/>
        <v>0</v>
      </c>
      <c r="AC58" s="51">
        <f t="shared" si="16"/>
        <v>0</v>
      </c>
      <c r="AD58" s="51">
        <f t="shared" si="16"/>
        <v>0</v>
      </c>
      <c r="AE58" s="51">
        <f t="shared" si="16"/>
        <v>0</v>
      </c>
      <c r="AF58" s="51">
        <f t="shared" si="16"/>
        <v>0</v>
      </c>
      <c r="AG58" s="51">
        <f t="shared" si="16"/>
        <v>0</v>
      </c>
      <c r="AH58" s="51">
        <f t="shared" si="16"/>
        <v>415000</v>
      </c>
      <c r="AI58" s="51">
        <f t="shared" si="16"/>
        <v>4592900</v>
      </c>
    </row>
    <row r="59" spans="1:35" ht="85.9" customHeight="1" x14ac:dyDescent="0.25">
      <c r="A59" s="61" t="s">
        <v>119</v>
      </c>
      <c r="B59" s="21"/>
      <c r="C59" s="19" t="s">
        <v>120</v>
      </c>
      <c r="D59" s="19"/>
      <c r="E59" s="19"/>
      <c r="F59" s="19"/>
      <c r="G59" s="12">
        <f>G60</f>
        <v>800000</v>
      </c>
      <c r="H59" s="12">
        <f>H60</f>
        <v>0</v>
      </c>
      <c r="I59" s="12">
        <f>I60</f>
        <v>694825.28999999992</v>
      </c>
      <c r="J59" s="12">
        <f>J60</f>
        <v>63656.07</v>
      </c>
      <c r="K59" s="12">
        <f>K60</f>
        <v>758481.35999999987</v>
      </c>
      <c r="L59" s="7">
        <f t="shared" si="8"/>
        <v>94.810169999999985</v>
      </c>
      <c r="M59" s="8">
        <f t="shared" si="0"/>
        <v>94.810169999999985</v>
      </c>
      <c r="N59" s="9" t="e">
        <f t="shared" si="1"/>
        <v>#DIV/0!</v>
      </c>
      <c r="O59" s="1"/>
      <c r="P59" s="1"/>
      <c r="Q59" s="1"/>
      <c r="AH59" s="12">
        <f>AH60</f>
        <v>0</v>
      </c>
      <c r="AI59" s="12">
        <f>AI60</f>
        <v>800000</v>
      </c>
    </row>
    <row r="60" spans="1:35" s="16" customFormat="1" ht="63" customHeight="1" x14ac:dyDescent="0.25">
      <c r="A60" s="20" t="s">
        <v>121</v>
      </c>
      <c r="B60" s="21" t="s">
        <v>20</v>
      </c>
      <c r="C60" s="19" t="s">
        <v>122</v>
      </c>
      <c r="D60" s="19" t="s">
        <v>100</v>
      </c>
      <c r="E60" s="19"/>
      <c r="F60" s="19"/>
      <c r="G60" s="12">
        <v>800000</v>
      </c>
      <c r="H60" s="12">
        <v>0</v>
      </c>
      <c r="I60" s="12">
        <f>[1]октябрь!K70</f>
        <v>694825.28999999992</v>
      </c>
      <c r="J60" s="12">
        <v>63656.07</v>
      </c>
      <c r="K60" s="14">
        <f>I60+J60</f>
        <v>758481.35999999987</v>
      </c>
      <c r="L60" s="7">
        <f t="shared" si="8"/>
        <v>94.810169999999985</v>
      </c>
      <c r="M60" s="8">
        <f t="shared" si="0"/>
        <v>94.810169999999985</v>
      </c>
      <c r="N60" s="9" t="e">
        <f t="shared" si="1"/>
        <v>#DIV/0!</v>
      </c>
      <c r="O60" s="15"/>
      <c r="P60" s="15"/>
      <c r="Q60" s="15"/>
      <c r="AH60" s="12">
        <v>0</v>
      </c>
      <c r="AI60" s="12">
        <f>G60</f>
        <v>800000</v>
      </c>
    </row>
    <row r="61" spans="1:35" s="16" customFormat="1" ht="101.25" customHeight="1" x14ac:dyDescent="0.25">
      <c r="A61" s="23" t="s">
        <v>123</v>
      </c>
      <c r="B61" s="22"/>
      <c r="C61" s="19" t="s">
        <v>124</v>
      </c>
      <c r="D61" s="19"/>
      <c r="E61" s="19"/>
      <c r="F61" s="19"/>
      <c r="G61" s="12">
        <f>G62</f>
        <v>3377900</v>
      </c>
      <c r="H61" s="12">
        <f>H62</f>
        <v>0</v>
      </c>
      <c r="I61" s="12">
        <f>I62</f>
        <v>2904332.7199999997</v>
      </c>
      <c r="J61" s="12">
        <f>J62</f>
        <v>414013.57</v>
      </c>
      <c r="K61" s="12">
        <f>K62</f>
        <v>3318346.2899999996</v>
      </c>
      <c r="L61" s="7">
        <f t="shared" ref="L61:L87" si="17">IF(M61&gt;200,"свыше200,0",M61)</f>
        <v>98.23696053761212</v>
      </c>
      <c r="M61" s="8">
        <f t="shared" si="0"/>
        <v>98.23696053761212</v>
      </c>
      <c r="N61" s="9" t="e">
        <f t="shared" si="1"/>
        <v>#DIV/0!</v>
      </c>
      <c r="O61" s="15"/>
      <c r="P61" s="15"/>
      <c r="Q61" s="15"/>
      <c r="AH61" s="12">
        <f>AH62</f>
        <v>415000</v>
      </c>
      <c r="AI61" s="12">
        <f>AI62</f>
        <v>3792900</v>
      </c>
    </row>
    <row r="62" spans="1:35" s="16" customFormat="1" ht="86.25" customHeight="1" x14ac:dyDescent="0.25">
      <c r="A62" s="23" t="s">
        <v>125</v>
      </c>
      <c r="B62" s="22" t="s">
        <v>20</v>
      </c>
      <c r="C62" s="19" t="s">
        <v>126</v>
      </c>
      <c r="D62" s="19" t="s">
        <v>100</v>
      </c>
      <c r="E62" s="19"/>
      <c r="F62" s="19"/>
      <c r="G62" s="12">
        <v>3377900</v>
      </c>
      <c r="H62" s="12">
        <v>0</v>
      </c>
      <c r="I62" s="12">
        <f>[1]октябрь!K72</f>
        <v>2904332.7199999997</v>
      </c>
      <c r="J62" s="12">
        <f>1600+15560.06+23500+24500+71050+11372.98+23437.64+24500+83486.66+40867.56+54946.27+14064+25128.4</f>
        <v>414013.57</v>
      </c>
      <c r="K62" s="12">
        <f>I62+J62</f>
        <v>3318346.2899999996</v>
      </c>
      <c r="L62" s="7">
        <f t="shared" si="17"/>
        <v>98.23696053761212</v>
      </c>
      <c r="M62" s="8">
        <f t="shared" si="0"/>
        <v>98.23696053761212</v>
      </c>
      <c r="N62" s="9" t="e">
        <f t="shared" si="1"/>
        <v>#DIV/0!</v>
      </c>
      <c r="O62" s="15"/>
      <c r="P62" s="15"/>
      <c r="Q62" s="15"/>
      <c r="AH62" s="12">
        <v>415000</v>
      </c>
      <c r="AI62" s="12">
        <f>G62+AH62</f>
        <v>3792900</v>
      </c>
    </row>
    <row r="63" spans="1:35" ht="15.75" customHeight="1" x14ac:dyDescent="0.25">
      <c r="A63" s="53" t="s">
        <v>127</v>
      </c>
      <c r="B63" s="65"/>
      <c r="C63" s="27" t="s">
        <v>128</v>
      </c>
      <c r="D63" s="27"/>
      <c r="E63" s="27"/>
      <c r="F63" s="27"/>
      <c r="G63" s="51">
        <f>G64</f>
        <v>3055392</v>
      </c>
      <c r="H63" s="51">
        <f t="shared" ref="H63:AI63" si="18">H64</f>
        <v>0</v>
      </c>
      <c r="I63" s="51">
        <f t="shared" si="18"/>
        <v>3685073.96</v>
      </c>
      <c r="J63" s="51">
        <f t="shared" si="18"/>
        <v>0</v>
      </c>
      <c r="K63" s="51">
        <f t="shared" si="18"/>
        <v>3685073.96</v>
      </c>
      <c r="L63" s="51">
        <f t="shared" si="18"/>
        <v>468.30451052442459</v>
      </c>
      <c r="M63" s="51">
        <f t="shared" si="18"/>
        <v>468.30451052442459</v>
      </c>
      <c r="N63" s="51" t="e">
        <f t="shared" si="18"/>
        <v>#DIV/0!</v>
      </c>
      <c r="O63" s="51">
        <f t="shared" si="18"/>
        <v>0</v>
      </c>
      <c r="P63" s="51">
        <f t="shared" si="18"/>
        <v>0</v>
      </c>
      <c r="Q63" s="51">
        <f t="shared" si="18"/>
        <v>0</v>
      </c>
      <c r="R63" s="51">
        <f t="shared" si="18"/>
        <v>0</v>
      </c>
      <c r="S63" s="51">
        <f t="shared" si="18"/>
        <v>0</v>
      </c>
      <c r="T63" s="51">
        <f t="shared" si="18"/>
        <v>0</v>
      </c>
      <c r="U63" s="51">
        <f t="shared" si="18"/>
        <v>0</v>
      </c>
      <c r="V63" s="51">
        <f t="shared" si="18"/>
        <v>0</v>
      </c>
      <c r="W63" s="51">
        <f t="shared" si="18"/>
        <v>0</v>
      </c>
      <c r="X63" s="51">
        <f t="shared" si="18"/>
        <v>0</v>
      </c>
      <c r="Y63" s="51">
        <f t="shared" si="18"/>
        <v>0</v>
      </c>
      <c r="Z63" s="51">
        <f t="shared" si="18"/>
        <v>0</v>
      </c>
      <c r="AA63" s="51">
        <f t="shared" si="18"/>
        <v>0</v>
      </c>
      <c r="AB63" s="51">
        <f t="shared" si="18"/>
        <v>0</v>
      </c>
      <c r="AC63" s="51">
        <f t="shared" si="18"/>
        <v>0</v>
      </c>
      <c r="AD63" s="51">
        <f t="shared" si="18"/>
        <v>0</v>
      </c>
      <c r="AE63" s="51">
        <f t="shared" si="18"/>
        <v>0</v>
      </c>
      <c r="AF63" s="51">
        <f t="shared" si="18"/>
        <v>0</v>
      </c>
      <c r="AG63" s="51">
        <f t="shared" si="18"/>
        <v>0</v>
      </c>
      <c r="AH63" s="51">
        <f t="shared" si="18"/>
        <v>702158</v>
      </c>
      <c r="AI63" s="51">
        <f t="shared" si="18"/>
        <v>3757550</v>
      </c>
    </row>
    <row r="64" spans="1:35" ht="15.75" customHeight="1" x14ac:dyDescent="0.25">
      <c r="A64" s="53" t="s">
        <v>129</v>
      </c>
      <c r="B64" s="24"/>
      <c r="C64" s="27" t="s">
        <v>130</v>
      </c>
      <c r="D64" s="27"/>
      <c r="E64" s="27"/>
      <c r="F64" s="27"/>
      <c r="G64" s="51">
        <f>G65+G66+G67+G69</f>
        <v>3055392</v>
      </c>
      <c r="H64" s="51">
        <f t="shared" ref="H64:AI64" si="19">H65+H66+H67+H69</f>
        <v>0</v>
      </c>
      <c r="I64" s="51">
        <f t="shared" si="19"/>
        <v>3685073.96</v>
      </c>
      <c r="J64" s="51">
        <f t="shared" si="19"/>
        <v>0</v>
      </c>
      <c r="K64" s="51">
        <f t="shared" si="19"/>
        <v>3685073.96</v>
      </c>
      <c r="L64" s="51">
        <f t="shared" si="19"/>
        <v>468.30451052442459</v>
      </c>
      <c r="M64" s="51">
        <f t="shared" si="19"/>
        <v>468.30451052442459</v>
      </c>
      <c r="N64" s="51" t="e">
        <f t="shared" si="19"/>
        <v>#DIV/0!</v>
      </c>
      <c r="O64" s="51">
        <f t="shared" si="19"/>
        <v>0</v>
      </c>
      <c r="P64" s="51">
        <f t="shared" si="19"/>
        <v>0</v>
      </c>
      <c r="Q64" s="51">
        <f t="shared" si="19"/>
        <v>0</v>
      </c>
      <c r="R64" s="51">
        <f t="shared" si="19"/>
        <v>0</v>
      </c>
      <c r="S64" s="51">
        <f t="shared" si="19"/>
        <v>0</v>
      </c>
      <c r="T64" s="51">
        <f t="shared" si="19"/>
        <v>0</v>
      </c>
      <c r="U64" s="51">
        <f t="shared" si="19"/>
        <v>0</v>
      </c>
      <c r="V64" s="51">
        <f t="shared" si="19"/>
        <v>0</v>
      </c>
      <c r="W64" s="51">
        <f t="shared" si="19"/>
        <v>0</v>
      </c>
      <c r="X64" s="51">
        <f t="shared" si="19"/>
        <v>0</v>
      </c>
      <c r="Y64" s="51">
        <f t="shared" si="19"/>
        <v>0</v>
      </c>
      <c r="Z64" s="51">
        <f t="shared" si="19"/>
        <v>0</v>
      </c>
      <c r="AA64" s="51">
        <f t="shared" si="19"/>
        <v>0</v>
      </c>
      <c r="AB64" s="51">
        <f t="shared" si="19"/>
        <v>0</v>
      </c>
      <c r="AC64" s="51">
        <f t="shared" si="19"/>
        <v>0</v>
      </c>
      <c r="AD64" s="51">
        <f t="shared" si="19"/>
        <v>0</v>
      </c>
      <c r="AE64" s="51">
        <f t="shared" si="19"/>
        <v>0</v>
      </c>
      <c r="AF64" s="51">
        <f t="shared" si="19"/>
        <v>0</v>
      </c>
      <c r="AG64" s="51">
        <f t="shared" si="19"/>
        <v>0</v>
      </c>
      <c r="AH64" s="51">
        <f t="shared" si="19"/>
        <v>702158</v>
      </c>
      <c r="AI64" s="51">
        <f t="shared" si="19"/>
        <v>3757550</v>
      </c>
    </row>
    <row r="65" spans="1:35" ht="31.5" customHeight="1" x14ac:dyDescent="0.25">
      <c r="A65" s="17" t="s">
        <v>131</v>
      </c>
      <c r="B65" s="18" t="s">
        <v>20</v>
      </c>
      <c r="C65" s="19" t="s">
        <v>132</v>
      </c>
      <c r="D65" s="19" t="s">
        <v>133</v>
      </c>
      <c r="E65" s="19"/>
      <c r="F65" s="19"/>
      <c r="G65" s="12">
        <v>180722</v>
      </c>
      <c r="H65" s="12">
        <v>0</v>
      </c>
      <c r="I65" s="12">
        <f>[1]октябрь!K75</f>
        <v>177278.02</v>
      </c>
      <c r="J65" s="12">
        <v>0</v>
      </c>
      <c r="K65" s="14">
        <f>I65+J65</f>
        <v>177278.02</v>
      </c>
      <c r="L65" s="7">
        <f t="shared" si="17"/>
        <v>98.094321665320209</v>
      </c>
      <c r="M65" s="8">
        <f t="shared" si="0"/>
        <v>98.094321665320209</v>
      </c>
      <c r="N65" s="9" t="e">
        <f>J65/H65*100</f>
        <v>#DIV/0!</v>
      </c>
      <c r="O65" s="1"/>
      <c r="P65" s="1"/>
      <c r="Q65" s="1"/>
      <c r="AH65" s="12">
        <v>0</v>
      </c>
      <c r="AI65" s="12">
        <f>G65</f>
        <v>180722</v>
      </c>
    </row>
    <row r="66" spans="1:35" ht="15.75" customHeight="1" x14ac:dyDescent="0.25">
      <c r="A66" s="17" t="s">
        <v>134</v>
      </c>
      <c r="B66" s="18" t="s">
        <v>20</v>
      </c>
      <c r="C66" s="19" t="s">
        <v>135</v>
      </c>
      <c r="D66" s="19" t="s">
        <v>133</v>
      </c>
      <c r="E66" s="19"/>
      <c r="F66" s="19"/>
      <c r="G66" s="12">
        <f>658425+174200+50000</f>
        <v>882625</v>
      </c>
      <c r="H66" s="12">
        <v>0</v>
      </c>
      <c r="I66" s="12">
        <f>[1]октябрь!K76</f>
        <v>843098.84999999974</v>
      </c>
      <c r="J66" s="12">
        <v>0</v>
      </c>
      <c r="K66" s="14">
        <f>I66+J66</f>
        <v>843098.84999999974</v>
      </c>
      <c r="L66" s="7">
        <f t="shared" si="17"/>
        <v>95.521750460274717</v>
      </c>
      <c r="M66" s="8">
        <f t="shared" si="0"/>
        <v>95.521750460274717</v>
      </c>
      <c r="N66" s="9" t="e">
        <f>J66/H66*100</f>
        <v>#DIV/0!</v>
      </c>
      <c r="O66" s="1"/>
      <c r="P66" s="1"/>
      <c r="Q66" s="1"/>
      <c r="AH66" s="12">
        <v>0</v>
      </c>
      <c r="AI66" s="12">
        <f>G66</f>
        <v>882625</v>
      </c>
    </row>
    <row r="67" spans="1:35" ht="15.75" customHeight="1" x14ac:dyDescent="0.25">
      <c r="A67" s="17" t="s">
        <v>136</v>
      </c>
      <c r="B67" s="18"/>
      <c r="C67" s="19" t="s">
        <v>137</v>
      </c>
      <c r="D67" s="19"/>
      <c r="E67" s="19"/>
      <c r="F67" s="19"/>
      <c r="G67" s="12">
        <f>G68</f>
        <v>3000</v>
      </c>
      <c r="H67" s="12">
        <f>H68</f>
        <v>0</v>
      </c>
      <c r="I67" s="12">
        <f>I68</f>
        <v>4227.97</v>
      </c>
      <c r="J67" s="12">
        <f>J68</f>
        <v>0</v>
      </c>
      <c r="K67" s="12">
        <f>K68</f>
        <v>4227.97</v>
      </c>
      <c r="L67" s="7">
        <f t="shared" si="17"/>
        <v>140.93233333333336</v>
      </c>
      <c r="M67" s="8">
        <f t="shared" si="0"/>
        <v>140.93233333333336</v>
      </c>
      <c r="N67" s="9" t="e">
        <f>J67/H67*100</f>
        <v>#DIV/0!</v>
      </c>
      <c r="O67" s="1"/>
      <c r="P67" s="1"/>
      <c r="Q67" s="1"/>
      <c r="AH67" s="12">
        <f>AH68</f>
        <v>1203</v>
      </c>
      <c r="AI67" s="12">
        <f>AI68</f>
        <v>4203</v>
      </c>
    </row>
    <row r="68" spans="1:35" ht="15.75" customHeight="1" x14ac:dyDescent="0.25">
      <c r="A68" s="17" t="s">
        <v>138</v>
      </c>
      <c r="B68" s="18" t="s">
        <v>20</v>
      </c>
      <c r="C68" s="19" t="s">
        <v>139</v>
      </c>
      <c r="D68" s="19" t="s">
        <v>133</v>
      </c>
      <c r="E68" s="19"/>
      <c r="F68" s="19"/>
      <c r="G68" s="12">
        <v>3000</v>
      </c>
      <c r="H68" s="12">
        <v>0</v>
      </c>
      <c r="I68" s="12">
        <f>[1]октябрь!K78</f>
        <v>4227.97</v>
      </c>
      <c r="J68" s="12">
        <v>0</v>
      </c>
      <c r="K68" s="14">
        <f>I68+J68</f>
        <v>4227.97</v>
      </c>
      <c r="L68" s="7">
        <f t="shared" si="17"/>
        <v>140.93233333333336</v>
      </c>
      <c r="M68" s="8">
        <f t="shared" si="0"/>
        <v>140.93233333333336</v>
      </c>
      <c r="N68" s="9" t="e">
        <f>J68/H68*100</f>
        <v>#DIV/0!</v>
      </c>
      <c r="O68" s="1"/>
      <c r="P68" s="1"/>
      <c r="Q68" s="1"/>
      <c r="AH68" s="12">
        <v>1203</v>
      </c>
      <c r="AI68" s="12">
        <f>G68+AH68</f>
        <v>4203</v>
      </c>
    </row>
    <row r="69" spans="1:35" ht="33" customHeight="1" x14ac:dyDescent="0.25">
      <c r="A69" s="17" t="s">
        <v>140</v>
      </c>
      <c r="B69" s="18" t="s">
        <v>20</v>
      </c>
      <c r="C69" s="19" t="s">
        <v>141</v>
      </c>
      <c r="D69" s="19" t="s">
        <v>133</v>
      </c>
      <c r="E69" s="19"/>
      <c r="F69" s="19"/>
      <c r="G69" s="12">
        <f>671045+568000+750000</f>
        <v>1989045</v>
      </c>
      <c r="H69" s="12">
        <v>0</v>
      </c>
      <c r="I69" s="12">
        <f>[1]октябрь!K79</f>
        <v>2660469.12</v>
      </c>
      <c r="J69" s="12">
        <v>0</v>
      </c>
      <c r="K69" s="14">
        <f>I69+J69</f>
        <v>2660469.12</v>
      </c>
      <c r="L69" s="7">
        <f t="shared" si="17"/>
        <v>133.75610506549626</v>
      </c>
      <c r="M69" s="8">
        <f t="shared" si="0"/>
        <v>133.75610506549626</v>
      </c>
      <c r="N69" s="9" t="e">
        <f>J69/H69*100</f>
        <v>#DIV/0!</v>
      </c>
      <c r="O69" s="1"/>
      <c r="P69" s="1"/>
      <c r="Q69" s="1"/>
      <c r="AH69" s="12">
        <f>2690000-G69</f>
        <v>700955</v>
      </c>
      <c r="AI69" s="12">
        <f>AH69+G69</f>
        <v>2690000</v>
      </c>
    </row>
    <row r="70" spans="1:35" ht="31.5" customHeight="1" x14ac:dyDescent="0.25">
      <c r="A70" s="66" t="s">
        <v>142</v>
      </c>
      <c r="B70" s="24"/>
      <c r="C70" s="67" t="s">
        <v>143</v>
      </c>
      <c r="D70" s="26"/>
      <c r="E70" s="27"/>
      <c r="F70" s="27"/>
      <c r="G70" s="51">
        <f>G71+G74</f>
        <v>6640900</v>
      </c>
      <c r="H70" s="51">
        <f t="shared" ref="H70:AI70" si="20">H71+H74</f>
        <v>0</v>
      </c>
      <c r="I70" s="51">
        <f t="shared" si="20"/>
        <v>6609308.1500000004</v>
      </c>
      <c r="J70" s="51">
        <f t="shared" si="20"/>
        <v>102472.38</v>
      </c>
      <c r="K70" s="51">
        <f t="shared" si="20"/>
        <v>6711780.5300000003</v>
      </c>
      <c r="L70" s="51">
        <f t="shared" si="20"/>
        <v>296.5764561788265</v>
      </c>
      <c r="M70" s="51">
        <f t="shared" si="20"/>
        <v>296.5764561788265</v>
      </c>
      <c r="N70" s="51" t="e">
        <f t="shared" si="20"/>
        <v>#DIV/0!</v>
      </c>
      <c r="O70" s="51">
        <f t="shared" si="20"/>
        <v>0</v>
      </c>
      <c r="P70" s="51">
        <f t="shared" si="20"/>
        <v>0</v>
      </c>
      <c r="Q70" s="51">
        <f t="shared" si="20"/>
        <v>0</v>
      </c>
      <c r="R70" s="51">
        <f t="shared" si="20"/>
        <v>0</v>
      </c>
      <c r="S70" s="51">
        <f t="shared" si="20"/>
        <v>0</v>
      </c>
      <c r="T70" s="51">
        <f t="shared" si="20"/>
        <v>0</v>
      </c>
      <c r="U70" s="51">
        <f t="shared" si="20"/>
        <v>0</v>
      </c>
      <c r="V70" s="51">
        <f t="shared" si="20"/>
        <v>0</v>
      </c>
      <c r="W70" s="51">
        <f t="shared" si="20"/>
        <v>0</v>
      </c>
      <c r="X70" s="51">
        <f t="shared" si="20"/>
        <v>0</v>
      </c>
      <c r="Y70" s="51">
        <f t="shared" si="20"/>
        <v>0</v>
      </c>
      <c r="Z70" s="51">
        <f t="shared" si="20"/>
        <v>0</v>
      </c>
      <c r="AA70" s="51">
        <f t="shared" si="20"/>
        <v>0</v>
      </c>
      <c r="AB70" s="51">
        <f t="shared" si="20"/>
        <v>0</v>
      </c>
      <c r="AC70" s="51">
        <f t="shared" si="20"/>
        <v>0</v>
      </c>
      <c r="AD70" s="51">
        <f t="shared" si="20"/>
        <v>0</v>
      </c>
      <c r="AE70" s="51">
        <f t="shared" si="20"/>
        <v>0</v>
      </c>
      <c r="AF70" s="51">
        <f t="shared" si="20"/>
        <v>0</v>
      </c>
      <c r="AG70" s="51">
        <f t="shared" si="20"/>
        <v>0</v>
      </c>
      <c r="AH70" s="51">
        <f t="shared" si="20"/>
        <v>79200</v>
      </c>
      <c r="AI70" s="51">
        <f t="shared" si="20"/>
        <v>6720100</v>
      </c>
    </row>
    <row r="71" spans="1:35" ht="15.75" customHeight="1" x14ac:dyDescent="0.25">
      <c r="A71" s="66" t="s">
        <v>144</v>
      </c>
      <c r="B71" s="24"/>
      <c r="C71" s="67" t="s">
        <v>145</v>
      </c>
      <c r="D71" s="26"/>
      <c r="E71" s="27"/>
      <c r="F71" s="27"/>
      <c r="G71" s="51">
        <f t="shared" ref="G71:K72" si="21">G72</f>
        <v>81900</v>
      </c>
      <c r="H71" s="51">
        <f t="shared" si="21"/>
        <v>0</v>
      </c>
      <c r="I71" s="51">
        <f t="shared" si="21"/>
        <v>118600</v>
      </c>
      <c r="J71" s="51">
        <f t="shared" si="21"/>
        <v>42500</v>
      </c>
      <c r="K71" s="51">
        <f t="shared" si="21"/>
        <v>161100</v>
      </c>
      <c r="L71" s="7">
        <f t="shared" si="17"/>
        <v>196.7032967032967</v>
      </c>
      <c r="M71" s="8">
        <f t="shared" si="0"/>
        <v>196.7032967032967</v>
      </c>
      <c r="N71" s="9" t="e">
        <f t="shared" ref="N71:N76" si="22">J71/H71*100</f>
        <v>#DIV/0!</v>
      </c>
      <c r="O71" s="1"/>
      <c r="P71" s="1"/>
      <c r="Q71" s="1"/>
      <c r="AH71" s="51">
        <f>AH72</f>
        <v>79200</v>
      </c>
      <c r="AI71" s="51">
        <f>AI72</f>
        <v>161100</v>
      </c>
    </row>
    <row r="72" spans="1:35" ht="15.75" customHeight="1" x14ac:dyDescent="0.25">
      <c r="A72" s="23" t="s">
        <v>146</v>
      </c>
      <c r="B72" s="24"/>
      <c r="C72" s="25" t="s">
        <v>147</v>
      </c>
      <c r="D72" s="26"/>
      <c r="E72" s="27"/>
      <c r="F72" s="27"/>
      <c r="G72" s="12">
        <f t="shared" si="21"/>
        <v>81900</v>
      </c>
      <c r="H72" s="12">
        <f t="shared" si="21"/>
        <v>0</v>
      </c>
      <c r="I72" s="12">
        <f>I73</f>
        <v>118600</v>
      </c>
      <c r="J72" s="12">
        <f>J73</f>
        <v>42500</v>
      </c>
      <c r="K72" s="12">
        <f>K73</f>
        <v>161100</v>
      </c>
      <c r="L72" s="7">
        <f t="shared" si="17"/>
        <v>196.7032967032967</v>
      </c>
      <c r="M72" s="8">
        <f>K72/G72*100</f>
        <v>196.7032967032967</v>
      </c>
      <c r="N72" s="9" t="e">
        <f t="shared" si="22"/>
        <v>#DIV/0!</v>
      </c>
      <c r="O72" s="1"/>
      <c r="P72" s="1"/>
      <c r="Q72" s="1"/>
      <c r="AH72" s="12">
        <f>AH73</f>
        <v>79200</v>
      </c>
      <c r="AI72" s="12">
        <f>AI73</f>
        <v>161100</v>
      </c>
    </row>
    <row r="73" spans="1:35" ht="31.5" customHeight="1" x14ac:dyDescent="0.25">
      <c r="A73" s="23" t="s">
        <v>148</v>
      </c>
      <c r="B73" s="18" t="s">
        <v>20</v>
      </c>
      <c r="C73" s="19" t="s">
        <v>149</v>
      </c>
      <c r="D73" s="19" t="s">
        <v>100</v>
      </c>
      <c r="E73" s="27"/>
      <c r="F73" s="27"/>
      <c r="G73" s="12">
        <f>22000+50900+9000</f>
        <v>81900</v>
      </c>
      <c r="H73" s="12">
        <v>0</v>
      </c>
      <c r="I73" s="12">
        <f>[1]октябрь!K83</f>
        <v>118600</v>
      </c>
      <c r="J73" s="12">
        <f>36000+5500+1000</f>
        <v>42500</v>
      </c>
      <c r="K73" s="12">
        <f>I73+J73</f>
        <v>161100</v>
      </c>
      <c r="L73" s="7">
        <f t="shared" si="17"/>
        <v>196.7032967032967</v>
      </c>
      <c r="M73" s="8">
        <f>K73/G73*100</f>
        <v>196.7032967032967</v>
      </c>
      <c r="N73" s="9" t="e">
        <f t="shared" si="22"/>
        <v>#DIV/0!</v>
      </c>
      <c r="O73" s="1"/>
      <c r="P73" s="1"/>
      <c r="Q73" s="1"/>
      <c r="AH73" s="12">
        <f>K73-G73</f>
        <v>79200</v>
      </c>
      <c r="AI73" s="12">
        <f>AH73+G73</f>
        <v>161100</v>
      </c>
    </row>
    <row r="74" spans="1:35" ht="15.75" customHeight="1" x14ac:dyDescent="0.25">
      <c r="A74" s="66" t="s">
        <v>150</v>
      </c>
      <c r="B74" s="18"/>
      <c r="C74" s="67" t="s">
        <v>151</v>
      </c>
      <c r="D74" s="26"/>
      <c r="E74" s="27"/>
      <c r="F74" s="27"/>
      <c r="G74" s="51">
        <f>G75</f>
        <v>6559000</v>
      </c>
      <c r="H74" s="51">
        <f>H75</f>
        <v>0</v>
      </c>
      <c r="I74" s="51">
        <f>I75</f>
        <v>6490708.1500000004</v>
      </c>
      <c r="J74" s="51">
        <f>J75</f>
        <v>59972.38</v>
      </c>
      <c r="K74" s="51">
        <f>K75</f>
        <v>6550680.5300000003</v>
      </c>
      <c r="L74" s="7">
        <f t="shared" si="17"/>
        <v>99.873159475529818</v>
      </c>
      <c r="M74" s="8">
        <f>K74/G74*100</f>
        <v>99.873159475529818</v>
      </c>
      <c r="N74" s="9" t="e">
        <f t="shared" si="22"/>
        <v>#DIV/0!</v>
      </c>
      <c r="O74" s="1"/>
      <c r="P74" s="1"/>
      <c r="Q74" s="1"/>
      <c r="AH74" s="51">
        <f>AH75</f>
        <v>0</v>
      </c>
      <c r="AI74" s="51">
        <f>AI75</f>
        <v>6559000</v>
      </c>
    </row>
    <row r="75" spans="1:35" ht="15.75" customHeight="1" x14ac:dyDescent="0.25">
      <c r="A75" s="28" t="s">
        <v>152</v>
      </c>
      <c r="B75" s="29"/>
      <c r="C75" s="25" t="s">
        <v>153</v>
      </c>
      <c r="D75" s="19"/>
      <c r="E75" s="19"/>
      <c r="F75" s="19"/>
      <c r="G75" s="12">
        <f>SUM(G76)</f>
        <v>6559000</v>
      </c>
      <c r="H75" s="12">
        <f>SUM(H76)</f>
        <v>0</v>
      </c>
      <c r="I75" s="12">
        <f>SUM(I76)</f>
        <v>6490708.1500000004</v>
      </c>
      <c r="J75" s="12">
        <f>J76</f>
        <v>59972.38</v>
      </c>
      <c r="K75" s="12">
        <f>SUM(K76)</f>
        <v>6550680.5300000003</v>
      </c>
      <c r="L75" s="7">
        <f t="shared" si="17"/>
        <v>99.873159475529818</v>
      </c>
      <c r="M75" s="8">
        <f>K75/G75*100</f>
        <v>99.873159475529818</v>
      </c>
      <c r="N75" s="9" t="e">
        <f t="shared" si="22"/>
        <v>#DIV/0!</v>
      </c>
      <c r="O75" s="1"/>
      <c r="P75" s="1"/>
      <c r="Q75" s="1"/>
      <c r="AH75" s="12">
        <f>AH76</f>
        <v>0</v>
      </c>
      <c r="AI75" s="12">
        <f>AI76</f>
        <v>6559000</v>
      </c>
    </row>
    <row r="76" spans="1:35" ht="15.75" customHeight="1" x14ac:dyDescent="0.25">
      <c r="A76" s="17" t="s">
        <v>154</v>
      </c>
      <c r="B76" s="18" t="s">
        <v>20</v>
      </c>
      <c r="C76" s="19" t="s">
        <v>155</v>
      </c>
      <c r="D76" s="19" t="s">
        <v>100</v>
      </c>
      <c r="E76" s="27"/>
      <c r="F76" s="27"/>
      <c r="G76" s="12">
        <f>300000+5678000+581000</f>
        <v>6559000</v>
      </c>
      <c r="H76" s="12">
        <v>0</v>
      </c>
      <c r="I76" s="12">
        <f>[1]октябрь!K86</f>
        <v>6490708.1500000004</v>
      </c>
      <c r="J76" s="12">
        <f>55000+4972.38</f>
        <v>59972.38</v>
      </c>
      <c r="K76" s="14">
        <f>I76+J76</f>
        <v>6550680.5300000003</v>
      </c>
      <c r="L76" s="7">
        <f t="shared" si="17"/>
        <v>99.873159475529818</v>
      </c>
      <c r="M76" s="8">
        <f>K76/G76*100</f>
        <v>99.873159475529818</v>
      </c>
      <c r="N76" s="9" t="e">
        <f t="shared" si="22"/>
        <v>#DIV/0!</v>
      </c>
      <c r="O76" s="1"/>
      <c r="P76" s="1"/>
      <c r="Q76" s="1"/>
      <c r="AH76" s="12">
        <v>0</v>
      </c>
      <c r="AI76" s="12">
        <f>G76</f>
        <v>6559000</v>
      </c>
    </row>
    <row r="77" spans="1:35" ht="31.5" customHeight="1" x14ac:dyDescent="0.25">
      <c r="A77" s="53" t="s">
        <v>156</v>
      </c>
      <c r="B77" s="24"/>
      <c r="C77" s="27" t="s">
        <v>157</v>
      </c>
      <c r="D77" s="27"/>
      <c r="E77" s="27"/>
      <c r="F77" s="27"/>
      <c r="G77" s="51">
        <f>G78+G80+G85</f>
        <v>146766693.5</v>
      </c>
      <c r="H77" s="51">
        <f t="shared" ref="H77:AI77" si="23">H78+H80+H85</f>
        <v>0</v>
      </c>
      <c r="I77" s="51">
        <f t="shared" si="23"/>
        <v>103308304.09999999</v>
      </c>
      <c r="J77" s="51">
        <f t="shared" si="23"/>
        <v>10824922.159999998</v>
      </c>
      <c r="K77" s="51">
        <f t="shared" si="23"/>
        <v>114133226.26000001</v>
      </c>
      <c r="L77" s="51" t="e">
        <f t="shared" si="23"/>
        <v>#DIV/0!</v>
      </c>
      <c r="M77" s="51" t="e">
        <f t="shared" si="23"/>
        <v>#DIV/0!</v>
      </c>
      <c r="N77" s="51" t="e">
        <f t="shared" si="23"/>
        <v>#DIV/0!</v>
      </c>
      <c r="O77" s="51">
        <f t="shared" si="23"/>
        <v>0</v>
      </c>
      <c r="P77" s="51">
        <f t="shared" si="23"/>
        <v>0</v>
      </c>
      <c r="Q77" s="51">
        <f t="shared" si="23"/>
        <v>0</v>
      </c>
      <c r="R77" s="51">
        <f t="shared" si="23"/>
        <v>0</v>
      </c>
      <c r="S77" s="51">
        <f t="shared" si="23"/>
        <v>0</v>
      </c>
      <c r="T77" s="51">
        <f t="shared" si="23"/>
        <v>0</v>
      </c>
      <c r="U77" s="51">
        <f t="shared" si="23"/>
        <v>0</v>
      </c>
      <c r="V77" s="51">
        <f t="shared" si="23"/>
        <v>0</v>
      </c>
      <c r="W77" s="51">
        <f t="shared" si="23"/>
        <v>0</v>
      </c>
      <c r="X77" s="51">
        <f t="shared" si="23"/>
        <v>0</v>
      </c>
      <c r="Y77" s="51">
        <f t="shared" si="23"/>
        <v>0</v>
      </c>
      <c r="Z77" s="51">
        <f t="shared" si="23"/>
        <v>0</v>
      </c>
      <c r="AA77" s="51">
        <f t="shared" si="23"/>
        <v>0</v>
      </c>
      <c r="AB77" s="51">
        <f t="shared" si="23"/>
        <v>0</v>
      </c>
      <c r="AC77" s="51">
        <f t="shared" si="23"/>
        <v>0</v>
      </c>
      <c r="AD77" s="51">
        <f t="shared" si="23"/>
        <v>0</v>
      </c>
      <c r="AE77" s="51">
        <f t="shared" si="23"/>
        <v>0</v>
      </c>
      <c r="AF77" s="51">
        <f t="shared" si="23"/>
        <v>0</v>
      </c>
      <c r="AG77" s="51">
        <f t="shared" si="23"/>
        <v>0</v>
      </c>
      <c r="AH77" s="51">
        <f t="shared" si="23"/>
        <v>-26543693.5</v>
      </c>
      <c r="AI77" s="51">
        <f t="shared" si="23"/>
        <v>120223000</v>
      </c>
    </row>
    <row r="78" spans="1:35" ht="15.75" customHeight="1" x14ac:dyDescent="0.25">
      <c r="A78" s="53" t="s">
        <v>158</v>
      </c>
      <c r="B78" s="24"/>
      <c r="C78" s="27" t="s">
        <v>159</v>
      </c>
      <c r="D78" s="27"/>
      <c r="E78" s="27"/>
      <c r="F78" s="27"/>
      <c r="G78" s="51">
        <f>G79</f>
        <v>50967361</v>
      </c>
      <c r="H78" s="51">
        <f t="shared" ref="H78:AI78" si="24">H79</f>
        <v>0</v>
      </c>
      <c r="I78" s="51">
        <f t="shared" si="24"/>
        <v>48952833.209999993</v>
      </c>
      <c r="J78" s="51">
        <f t="shared" si="24"/>
        <v>10075848.939999999</v>
      </c>
      <c r="K78" s="51">
        <f t="shared" si="24"/>
        <v>59028682.149999991</v>
      </c>
      <c r="L78" s="51">
        <f t="shared" si="24"/>
        <v>115.81663439470604</v>
      </c>
      <c r="M78" s="51">
        <f t="shared" si="24"/>
        <v>115.81663439470604</v>
      </c>
      <c r="N78" s="51" t="e">
        <f t="shared" si="24"/>
        <v>#DIV/0!</v>
      </c>
      <c r="O78" s="51">
        <f t="shared" si="24"/>
        <v>0</v>
      </c>
      <c r="P78" s="51">
        <f t="shared" si="24"/>
        <v>0</v>
      </c>
      <c r="Q78" s="51">
        <f t="shared" si="24"/>
        <v>0</v>
      </c>
      <c r="R78" s="51">
        <f t="shared" si="24"/>
        <v>0</v>
      </c>
      <c r="S78" s="51">
        <f t="shared" si="24"/>
        <v>0</v>
      </c>
      <c r="T78" s="51">
        <f t="shared" si="24"/>
        <v>0</v>
      </c>
      <c r="U78" s="51">
        <f t="shared" si="24"/>
        <v>0</v>
      </c>
      <c r="V78" s="51">
        <f t="shared" si="24"/>
        <v>0</v>
      </c>
      <c r="W78" s="51">
        <f t="shared" si="24"/>
        <v>0</v>
      </c>
      <c r="X78" s="51">
        <f t="shared" si="24"/>
        <v>0</v>
      </c>
      <c r="Y78" s="51">
        <f t="shared" si="24"/>
        <v>0</v>
      </c>
      <c r="Z78" s="51">
        <f t="shared" si="24"/>
        <v>0</v>
      </c>
      <c r="AA78" s="51">
        <f t="shared" si="24"/>
        <v>0</v>
      </c>
      <c r="AB78" s="51">
        <f t="shared" si="24"/>
        <v>0</v>
      </c>
      <c r="AC78" s="51">
        <f t="shared" si="24"/>
        <v>0</v>
      </c>
      <c r="AD78" s="51">
        <f t="shared" si="24"/>
        <v>0</v>
      </c>
      <c r="AE78" s="51">
        <f t="shared" si="24"/>
        <v>0</v>
      </c>
      <c r="AF78" s="51">
        <f t="shared" si="24"/>
        <v>0</v>
      </c>
      <c r="AG78" s="51">
        <f t="shared" si="24"/>
        <v>0</v>
      </c>
      <c r="AH78" s="51">
        <f t="shared" si="24"/>
        <v>14032639</v>
      </c>
      <c r="AI78" s="51">
        <f t="shared" si="24"/>
        <v>65000000</v>
      </c>
    </row>
    <row r="79" spans="1:35" ht="32.25" customHeight="1" x14ac:dyDescent="0.25">
      <c r="A79" s="17" t="s">
        <v>160</v>
      </c>
      <c r="B79" s="18" t="s">
        <v>20</v>
      </c>
      <c r="C79" s="19" t="s">
        <v>161</v>
      </c>
      <c r="D79" s="19" t="s">
        <v>100</v>
      </c>
      <c r="E79" s="19"/>
      <c r="F79" s="19"/>
      <c r="G79" s="12">
        <f>26000000+967361+24000000</f>
        <v>50967361</v>
      </c>
      <c r="H79" s="12">
        <v>0</v>
      </c>
      <c r="I79" s="12">
        <f>[1]октябрь!K89</f>
        <v>48952833.209999993</v>
      </c>
      <c r="J79" s="12">
        <f>50850+44436.27+138666.66+137800+234563.63+135215.76+278720.02+374436.86+104200.55+1572790+193010.57+194583.33+419451.44+388437.91+194398.67+4607524.02+79041.67+360928.16+346461.67+160358.33+59973.42</f>
        <v>10075848.939999999</v>
      </c>
      <c r="K79" s="14">
        <f>I79+J79</f>
        <v>59028682.149999991</v>
      </c>
      <c r="L79" s="7">
        <f t="shared" si="17"/>
        <v>115.81663439470604</v>
      </c>
      <c r="M79" s="8">
        <f>K79/G79*100</f>
        <v>115.81663439470604</v>
      </c>
      <c r="N79" s="9" t="e">
        <f>J79/H79*100</f>
        <v>#DIV/0!</v>
      </c>
      <c r="O79" s="1"/>
      <c r="P79" s="1"/>
      <c r="Q79" s="1"/>
      <c r="AH79" s="12">
        <v>14032639</v>
      </c>
      <c r="AI79" s="12">
        <f>AH79+G79</f>
        <v>65000000</v>
      </c>
    </row>
    <row r="80" spans="1:35" ht="78.75" customHeight="1" x14ac:dyDescent="0.25">
      <c r="A80" s="53" t="s">
        <v>162</v>
      </c>
      <c r="B80" s="24"/>
      <c r="C80" s="27" t="s">
        <v>163</v>
      </c>
      <c r="D80" s="27"/>
      <c r="E80" s="27"/>
      <c r="F80" s="27"/>
      <c r="G80" s="51">
        <f>G81+G83</f>
        <v>91033846</v>
      </c>
      <c r="H80" s="51">
        <f t="shared" ref="H80:AI80" si="25">H81+H83</f>
        <v>0</v>
      </c>
      <c r="I80" s="51">
        <f t="shared" si="25"/>
        <v>49593827.45000001</v>
      </c>
      <c r="J80" s="51">
        <f t="shared" si="25"/>
        <v>662513.46</v>
      </c>
      <c r="K80" s="51">
        <f t="shared" si="25"/>
        <v>50256340.910000011</v>
      </c>
      <c r="L80" s="51" t="e">
        <f t="shared" si="25"/>
        <v>#DIV/0!</v>
      </c>
      <c r="M80" s="51" t="e">
        <f t="shared" si="25"/>
        <v>#DIV/0!</v>
      </c>
      <c r="N80" s="51" t="e">
        <f t="shared" si="25"/>
        <v>#DIV/0!</v>
      </c>
      <c r="O80" s="51">
        <f t="shared" si="25"/>
        <v>0</v>
      </c>
      <c r="P80" s="51">
        <f t="shared" si="25"/>
        <v>0</v>
      </c>
      <c r="Q80" s="51">
        <f t="shared" si="25"/>
        <v>0</v>
      </c>
      <c r="R80" s="51">
        <f t="shared" si="25"/>
        <v>0</v>
      </c>
      <c r="S80" s="51">
        <f t="shared" si="25"/>
        <v>0</v>
      </c>
      <c r="T80" s="51">
        <f t="shared" si="25"/>
        <v>0</v>
      </c>
      <c r="U80" s="51">
        <f t="shared" si="25"/>
        <v>0</v>
      </c>
      <c r="V80" s="51">
        <f t="shared" si="25"/>
        <v>0</v>
      </c>
      <c r="W80" s="51">
        <f t="shared" si="25"/>
        <v>0</v>
      </c>
      <c r="X80" s="51">
        <f t="shared" si="25"/>
        <v>0</v>
      </c>
      <c r="Y80" s="51">
        <f t="shared" si="25"/>
        <v>0</v>
      </c>
      <c r="Z80" s="51">
        <f t="shared" si="25"/>
        <v>0</v>
      </c>
      <c r="AA80" s="51">
        <f t="shared" si="25"/>
        <v>0</v>
      </c>
      <c r="AB80" s="51">
        <f t="shared" si="25"/>
        <v>0</v>
      </c>
      <c r="AC80" s="51">
        <f t="shared" si="25"/>
        <v>0</v>
      </c>
      <c r="AD80" s="51">
        <f t="shared" si="25"/>
        <v>0</v>
      </c>
      <c r="AE80" s="51">
        <f t="shared" si="25"/>
        <v>0</v>
      </c>
      <c r="AF80" s="51">
        <f t="shared" si="25"/>
        <v>0</v>
      </c>
      <c r="AG80" s="51">
        <f t="shared" si="25"/>
        <v>0</v>
      </c>
      <c r="AH80" s="51">
        <f t="shared" si="25"/>
        <v>-40760846</v>
      </c>
      <c r="AI80" s="51">
        <f t="shared" si="25"/>
        <v>50273000</v>
      </c>
    </row>
    <row r="81" spans="1:35" ht="94.5" customHeight="1" x14ac:dyDescent="0.25">
      <c r="A81" s="17" t="s">
        <v>164</v>
      </c>
      <c r="B81" s="18"/>
      <c r="C81" s="19" t="s">
        <v>165</v>
      </c>
      <c r="D81" s="19"/>
      <c r="E81" s="19"/>
      <c r="F81" s="19"/>
      <c r="G81" s="12">
        <f t="shared" ref="G81:V81" si="26">G82</f>
        <v>91033846</v>
      </c>
      <c r="H81" s="12">
        <f t="shared" si="26"/>
        <v>0</v>
      </c>
      <c r="I81" s="12">
        <f t="shared" si="26"/>
        <v>49520963.45000001</v>
      </c>
      <c r="J81" s="12">
        <f t="shared" si="26"/>
        <v>662513.46</v>
      </c>
      <c r="K81" s="12">
        <f t="shared" si="26"/>
        <v>50183476.910000011</v>
      </c>
      <c r="L81" s="12">
        <f t="shared" si="26"/>
        <v>55.126174620810829</v>
      </c>
      <c r="M81" s="12">
        <f t="shared" si="26"/>
        <v>55.126174620810829</v>
      </c>
      <c r="N81" s="12" t="e">
        <f t="shared" si="26"/>
        <v>#DIV/0!</v>
      </c>
      <c r="O81" s="12">
        <f t="shared" si="26"/>
        <v>0</v>
      </c>
      <c r="P81" s="12">
        <f t="shared" si="26"/>
        <v>0</v>
      </c>
      <c r="Q81" s="12">
        <f t="shared" si="26"/>
        <v>0</v>
      </c>
      <c r="R81" s="12">
        <f t="shared" si="26"/>
        <v>0</v>
      </c>
      <c r="S81" s="12">
        <f t="shared" si="26"/>
        <v>0</v>
      </c>
      <c r="T81" s="12">
        <f t="shared" si="26"/>
        <v>0</v>
      </c>
      <c r="U81" s="12">
        <f t="shared" si="26"/>
        <v>0</v>
      </c>
      <c r="V81" s="12">
        <f t="shared" si="26"/>
        <v>0</v>
      </c>
      <c r="W81" s="12">
        <f t="shared" ref="W81:AI81" si="27">W82</f>
        <v>0</v>
      </c>
      <c r="X81" s="12">
        <f t="shared" si="27"/>
        <v>0</v>
      </c>
      <c r="Y81" s="12">
        <f t="shared" si="27"/>
        <v>0</v>
      </c>
      <c r="Z81" s="12">
        <f t="shared" si="27"/>
        <v>0</v>
      </c>
      <c r="AA81" s="12">
        <f t="shared" si="27"/>
        <v>0</v>
      </c>
      <c r="AB81" s="12">
        <f t="shared" si="27"/>
        <v>0</v>
      </c>
      <c r="AC81" s="12">
        <f t="shared" si="27"/>
        <v>0</v>
      </c>
      <c r="AD81" s="12">
        <f t="shared" si="27"/>
        <v>0</v>
      </c>
      <c r="AE81" s="12">
        <f t="shared" si="27"/>
        <v>0</v>
      </c>
      <c r="AF81" s="12">
        <f t="shared" si="27"/>
        <v>0</v>
      </c>
      <c r="AG81" s="12">
        <f t="shared" si="27"/>
        <v>0</v>
      </c>
      <c r="AH81" s="12">
        <f t="shared" si="27"/>
        <v>-40833846</v>
      </c>
      <c r="AI81" s="12">
        <f t="shared" si="27"/>
        <v>50200000</v>
      </c>
    </row>
    <row r="82" spans="1:35" s="16" customFormat="1" ht="84.75" customHeight="1" x14ac:dyDescent="0.25">
      <c r="A82" s="17" t="s">
        <v>166</v>
      </c>
      <c r="B82" s="18" t="s">
        <v>20</v>
      </c>
      <c r="C82" s="19" t="s">
        <v>167</v>
      </c>
      <c r="D82" s="19" t="s">
        <v>100</v>
      </c>
      <c r="E82" s="19"/>
      <c r="F82" s="19"/>
      <c r="G82" s="12">
        <f>48228600+42805246</f>
        <v>91033846</v>
      </c>
      <c r="H82" s="12">
        <v>0</v>
      </c>
      <c r="I82" s="12">
        <f>[1]октябрь!K92</f>
        <v>49520963.45000001</v>
      </c>
      <c r="J82" s="12">
        <f>64500+17513.46+580500</f>
        <v>662513.46</v>
      </c>
      <c r="K82" s="14">
        <f>I82+J82</f>
        <v>50183476.910000011</v>
      </c>
      <c r="L82" s="7">
        <f t="shared" si="17"/>
        <v>55.126174620810829</v>
      </c>
      <c r="M82" s="8">
        <f>K82/G82*100</f>
        <v>55.126174620810829</v>
      </c>
      <c r="N82" s="9" t="e">
        <f>J82/H82*100</f>
        <v>#DIV/0!</v>
      </c>
      <c r="O82" s="1"/>
      <c r="P82" s="15"/>
      <c r="AH82" s="12">
        <v>-40833846</v>
      </c>
      <c r="AI82" s="12">
        <v>50200000</v>
      </c>
    </row>
    <row r="83" spans="1:35" s="16" customFormat="1" ht="78.75" customHeight="1" x14ac:dyDescent="0.25">
      <c r="A83" s="54" t="s">
        <v>174</v>
      </c>
      <c r="B83" s="55"/>
      <c r="C83" s="27" t="s">
        <v>175</v>
      </c>
      <c r="D83" s="27"/>
      <c r="E83" s="27"/>
      <c r="F83" s="27"/>
      <c r="G83" s="51">
        <f>G84</f>
        <v>0</v>
      </c>
      <c r="H83" s="51">
        <f t="shared" ref="H83:AI83" si="28">H84</f>
        <v>0</v>
      </c>
      <c r="I83" s="51">
        <f t="shared" si="28"/>
        <v>72864</v>
      </c>
      <c r="J83" s="51">
        <f t="shared" si="28"/>
        <v>0</v>
      </c>
      <c r="K83" s="51">
        <f t="shared" si="28"/>
        <v>72864</v>
      </c>
      <c r="L83" s="51" t="e">
        <f t="shared" si="28"/>
        <v>#DIV/0!</v>
      </c>
      <c r="M83" s="51" t="e">
        <f t="shared" si="28"/>
        <v>#DIV/0!</v>
      </c>
      <c r="N83" s="51" t="e">
        <f t="shared" si="28"/>
        <v>#DIV/0!</v>
      </c>
      <c r="O83" s="51">
        <f t="shared" si="28"/>
        <v>0</v>
      </c>
      <c r="P83" s="51">
        <f t="shared" si="28"/>
        <v>0</v>
      </c>
      <c r="Q83" s="51">
        <f t="shared" si="28"/>
        <v>0</v>
      </c>
      <c r="R83" s="51">
        <f t="shared" si="28"/>
        <v>0</v>
      </c>
      <c r="S83" s="51">
        <f t="shared" si="28"/>
        <v>0</v>
      </c>
      <c r="T83" s="51">
        <f t="shared" si="28"/>
        <v>0</v>
      </c>
      <c r="U83" s="51">
        <f t="shared" si="28"/>
        <v>0</v>
      </c>
      <c r="V83" s="51">
        <f t="shared" si="28"/>
        <v>0</v>
      </c>
      <c r="W83" s="51">
        <f t="shared" si="28"/>
        <v>0</v>
      </c>
      <c r="X83" s="51">
        <f t="shared" si="28"/>
        <v>0</v>
      </c>
      <c r="Y83" s="51">
        <f t="shared" si="28"/>
        <v>0</v>
      </c>
      <c r="Z83" s="51">
        <f t="shared" si="28"/>
        <v>0</v>
      </c>
      <c r="AA83" s="51">
        <f t="shared" si="28"/>
        <v>0</v>
      </c>
      <c r="AB83" s="51">
        <f t="shared" si="28"/>
        <v>0</v>
      </c>
      <c r="AC83" s="51">
        <f t="shared" si="28"/>
        <v>0</v>
      </c>
      <c r="AD83" s="51">
        <f t="shared" si="28"/>
        <v>0</v>
      </c>
      <c r="AE83" s="51">
        <f t="shared" si="28"/>
        <v>0</v>
      </c>
      <c r="AF83" s="51">
        <f t="shared" si="28"/>
        <v>0</v>
      </c>
      <c r="AG83" s="51">
        <f t="shared" si="28"/>
        <v>0</v>
      </c>
      <c r="AH83" s="51">
        <f t="shared" si="28"/>
        <v>73000</v>
      </c>
      <c r="AI83" s="51">
        <f t="shared" si="28"/>
        <v>73000</v>
      </c>
    </row>
    <row r="84" spans="1:35" s="16" customFormat="1" ht="77.25" customHeight="1" x14ac:dyDescent="0.25">
      <c r="A84" s="61" t="s">
        <v>176</v>
      </c>
      <c r="B84" s="21" t="s">
        <v>20</v>
      </c>
      <c r="C84" s="19" t="s">
        <v>177</v>
      </c>
      <c r="D84" s="19" t="s">
        <v>100</v>
      </c>
      <c r="E84" s="19"/>
      <c r="F84" s="19"/>
      <c r="G84" s="12">
        <v>0</v>
      </c>
      <c r="H84" s="12">
        <v>0</v>
      </c>
      <c r="I84" s="12">
        <f>[1]октябрь!K98</f>
        <v>72864</v>
      </c>
      <c r="J84" s="12">
        <v>0</v>
      </c>
      <c r="K84" s="14">
        <f>I84+J84</f>
        <v>72864</v>
      </c>
      <c r="L84" s="7" t="e">
        <f>IF(M84&gt;200,"свыше200,0",M84)</f>
        <v>#DIV/0!</v>
      </c>
      <c r="M84" s="8" t="e">
        <f>K84/G84*100</f>
        <v>#DIV/0!</v>
      </c>
      <c r="N84" s="9" t="e">
        <f>J84/H84*100</f>
        <v>#DIV/0!</v>
      </c>
      <c r="O84" s="15"/>
      <c r="P84" s="15"/>
      <c r="AH84" s="12">
        <v>73000</v>
      </c>
      <c r="AI84" s="12">
        <f>AH84+G84</f>
        <v>73000</v>
      </c>
    </row>
    <row r="85" spans="1:35" ht="36" customHeight="1" x14ac:dyDescent="0.25">
      <c r="A85" s="53" t="s">
        <v>168</v>
      </c>
      <c r="B85" s="24"/>
      <c r="C85" s="27" t="s">
        <v>169</v>
      </c>
      <c r="D85" s="27"/>
      <c r="E85" s="27"/>
      <c r="F85" s="27"/>
      <c r="G85" s="51">
        <f t="shared" ref="G85:V86" si="29">G86</f>
        <v>4765486.5</v>
      </c>
      <c r="H85" s="51">
        <f t="shared" si="29"/>
        <v>0</v>
      </c>
      <c r="I85" s="51">
        <f t="shared" si="29"/>
        <v>4761643.4399999995</v>
      </c>
      <c r="J85" s="51">
        <f t="shared" si="29"/>
        <v>86559.76</v>
      </c>
      <c r="K85" s="51">
        <f t="shared" si="29"/>
        <v>4848203.1999999993</v>
      </c>
      <c r="L85" s="51">
        <f t="shared" si="29"/>
        <v>101.73574513326183</v>
      </c>
      <c r="M85" s="51">
        <f t="shared" si="29"/>
        <v>101.73574513326183</v>
      </c>
      <c r="N85" s="51" t="e">
        <f t="shared" si="29"/>
        <v>#DIV/0!</v>
      </c>
      <c r="O85" s="51">
        <f t="shared" si="29"/>
        <v>0</v>
      </c>
      <c r="P85" s="51">
        <f t="shared" si="29"/>
        <v>0</v>
      </c>
      <c r="Q85" s="51">
        <f t="shared" si="29"/>
        <v>0</v>
      </c>
      <c r="R85" s="51">
        <f t="shared" si="29"/>
        <v>0</v>
      </c>
      <c r="S85" s="51">
        <f t="shared" si="29"/>
        <v>0</v>
      </c>
      <c r="T85" s="51">
        <f t="shared" si="29"/>
        <v>0</v>
      </c>
      <c r="U85" s="51">
        <f t="shared" si="29"/>
        <v>0</v>
      </c>
      <c r="V85" s="51">
        <f t="shared" si="29"/>
        <v>0</v>
      </c>
      <c r="W85" s="51">
        <f t="shared" ref="W85:AI85" si="30">W86</f>
        <v>0</v>
      </c>
      <c r="X85" s="51">
        <f t="shared" si="30"/>
        <v>0</v>
      </c>
      <c r="Y85" s="51">
        <f t="shared" si="30"/>
        <v>0</v>
      </c>
      <c r="Z85" s="51">
        <f t="shared" si="30"/>
        <v>0</v>
      </c>
      <c r="AA85" s="51">
        <f t="shared" si="30"/>
        <v>0</v>
      </c>
      <c r="AB85" s="51">
        <f t="shared" si="30"/>
        <v>0</v>
      </c>
      <c r="AC85" s="51">
        <f t="shared" si="30"/>
        <v>0</v>
      </c>
      <c r="AD85" s="51">
        <f t="shared" si="30"/>
        <v>0</v>
      </c>
      <c r="AE85" s="51">
        <f t="shared" si="30"/>
        <v>0</v>
      </c>
      <c r="AF85" s="51">
        <f t="shared" si="30"/>
        <v>0</v>
      </c>
      <c r="AG85" s="51">
        <f t="shared" si="30"/>
        <v>0</v>
      </c>
      <c r="AH85" s="51">
        <f t="shared" si="30"/>
        <v>184513.5</v>
      </c>
      <c r="AI85" s="51">
        <f t="shared" si="30"/>
        <v>4950000</v>
      </c>
    </row>
    <row r="86" spans="1:35" ht="33" customHeight="1" x14ac:dyDescent="0.25">
      <c r="A86" s="17" t="s">
        <v>170</v>
      </c>
      <c r="B86" s="18"/>
      <c r="C86" s="19" t="s">
        <v>171</v>
      </c>
      <c r="D86" s="19"/>
      <c r="E86" s="19"/>
      <c r="F86" s="19"/>
      <c r="G86" s="12">
        <f t="shared" si="29"/>
        <v>4765486.5</v>
      </c>
      <c r="H86" s="12">
        <f>H87</f>
        <v>0</v>
      </c>
      <c r="I86" s="12">
        <f t="shared" si="29"/>
        <v>4761643.4399999995</v>
      </c>
      <c r="J86" s="12">
        <f>J87</f>
        <v>86559.76</v>
      </c>
      <c r="K86" s="12">
        <f t="shared" si="29"/>
        <v>4848203.1999999993</v>
      </c>
      <c r="L86" s="7">
        <f t="shared" si="17"/>
        <v>101.73574513326183</v>
      </c>
      <c r="M86" s="8">
        <f>K86/G86*100</f>
        <v>101.73574513326183</v>
      </c>
      <c r="N86" s="9" t="e">
        <f>J86/H86*100</f>
        <v>#DIV/0!</v>
      </c>
      <c r="O86" s="1"/>
      <c r="P86" s="1"/>
      <c r="AH86" s="12">
        <f>AH87</f>
        <v>184513.5</v>
      </c>
      <c r="AI86" s="12">
        <f>AI87</f>
        <v>4950000</v>
      </c>
    </row>
    <row r="87" spans="1:35" s="16" customFormat="1" ht="47.45" customHeight="1" x14ac:dyDescent="0.25">
      <c r="A87" s="61" t="s">
        <v>172</v>
      </c>
      <c r="B87" s="21" t="s">
        <v>20</v>
      </c>
      <c r="C87" s="19" t="s">
        <v>173</v>
      </c>
      <c r="D87" s="19" t="s">
        <v>100</v>
      </c>
      <c r="E87" s="19"/>
      <c r="F87" s="19"/>
      <c r="G87" s="12">
        <f>237000+828486.5+3700000</f>
        <v>4765486.5</v>
      </c>
      <c r="H87" s="12">
        <v>0</v>
      </c>
      <c r="I87" s="12">
        <f>[1]октябрь!K95</f>
        <v>4761643.4399999995</v>
      </c>
      <c r="J87" s="12">
        <f>11503.28+40656.53+21082.95+13317</f>
        <v>86559.76</v>
      </c>
      <c r="K87" s="14">
        <f>I87+J87</f>
        <v>4848203.1999999993</v>
      </c>
      <c r="L87" s="7">
        <f t="shared" si="17"/>
        <v>101.73574513326183</v>
      </c>
      <c r="M87" s="8">
        <f>K87/G87*100</f>
        <v>101.73574513326183</v>
      </c>
      <c r="N87" s="9" t="e">
        <f>J87/H87*100</f>
        <v>#DIV/0!</v>
      </c>
      <c r="O87" s="15"/>
      <c r="P87" s="15"/>
      <c r="AH87" s="12">
        <f>AI87-G87</f>
        <v>184513.5</v>
      </c>
      <c r="AI87" s="12">
        <v>4950000</v>
      </c>
    </row>
    <row r="88" spans="1:35" ht="15.75" customHeight="1" x14ac:dyDescent="0.25">
      <c r="A88" s="53" t="s">
        <v>178</v>
      </c>
      <c r="B88" s="24"/>
      <c r="C88" s="27" t="s">
        <v>179</v>
      </c>
      <c r="D88" s="27"/>
      <c r="E88" s="27"/>
      <c r="F88" s="27"/>
      <c r="G88" s="51">
        <f>G89+G144+G147+G150</f>
        <v>8977900</v>
      </c>
      <c r="H88" s="51">
        <f t="shared" ref="H88:AI88" si="31">H89+H144+H147+H150</f>
        <v>0</v>
      </c>
      <c r="I88" s="51">
        <f t="shared" si="31"/>
        <v>2935592.2900000005</v>
      </c>
      <c r="J88" s="51">
        <f t="shared" si="31"/>
        <v>1660991.5799999998</v>
      </c>
      <c r="K88" s="51">
        <f t="shared" si="31"/>
        <v>4596583.8699999992</v>
      </c>
      <c r="L88" s="51" t="e">
        <f t="shared" si="31"/>
        <v>#DIV/0!</v>
      </c>
      <c r="M88" s="51" t="e">
        <f t="shared" si="31"/>
        <v>#DIV/0!</v>
      </c>
      <c r="N88" s="51" t="e">
        <f t="shared" si="31"/>
        <v>#DIV/0!</v>
      </c>
      <c r="O88" s="51">
        <f t="shared" si="31"/>
        <v>0</v>
      </c>
      <c r="P88" s="51">
        <f t="shared" si="31"/>
        <v>0</v>
      </c>
      <c r="Q88" s="51">
        <f t="shared" si="31"/>
        <v>0</v>
      </c>
      <c r="R88" s="51">
        <f t="shared" si="31"/>
        <v>0</v>
      </c>
      <c r="S88" s="51">
        <f t="shared" si="31"/>
        <v>0</v>
      </c>
      <c r="T88" s="51">
        <f t="shared" si="31"/>
        <v>0</v>
      </c>
      <c r="U88" s="51">
        <f t="shared" si="31"/>
        <v>0</v>
      </c>
      <c r="V88" s="51">
        <f t="shared" si="31"/>
        <v>0</v>
      </c>
      <c r="W88" s="51">
        <f t="shared" si="31"/>
        <v>0</v>
      </c>
      <c r="X88" s="51">
        <f t="shared" si="31"/>
        <v>0</v>
      </c>
      <c r="Y88" s="51">
        <f t="shared" si="31"/>
        <v>0</v>
      </c>
      <c r="Z88" s="51">
        <f t="shared" si="31"/>
        <v>0</v>
      </c>
      <c r="AA88" s="51">
        <f t="shared" si="31"/>
        <v>0</v>
      </c>
      <c r="AB88" s="51">
        <f t="shared" si="31"/>
        <v>0</v>
      </c>
      <c r="AC88" s="51">
        <f t="shared" si="31"/>
        <v>0</v>
      </c>
      <c r="AD88" s="51">
        <f t="shared" si="31"/>
        <v>0</v>
      </c>
      <c r="AE88" s="51">
        <f t="shared" si="31"/>
        <v>0</v>
      </c>
      <c r="AF88" s="51">
        <f t="shared" si="31"/>
        <v>0</v>
      </c>
      <c r="AG88" s="51">
        <f t="shared" si="31"/>
        <v>0</v>
      </c>
      <c r="AH88" s="51">
        <f t="shared" si="31"/>
        <v>-3867050</v>
      </c>
      <c r="AI88" s="51">
        <f t="shared" si="31"/>
        <v>5110850</v>
      </c>
    </row>
    <row r="89" spans="1:35" ht="31.5" customHeight="1" x14ac:dyDescent="0.25">
      <c r="A89" s="17" t="s">
        <v>180</v>
      </c>
      <c r="B89" s="18"/>
      <c r="C89" s="19" t="s">
        <v>181</v>
      </c>
      <c r="D89" s="19"/>
      <c r="E89" s="19"/>
      <c r="F89" s="19"/>
      <c r="G89" s="12">
        <f>G90+G93+G100+G106+G110+G116+G121+G124+G126+G129+G137+G142</f>
        <v>1763400</v>
      </c>
      <c r="H89" s="12">
        <f t="shared" ref="H89:AI89" si="32">H90+H93+H100+H106+H110+H116+H121+H124+H126+H129+H137+H142</f>
        <v>0</v>
      </c>
      <c r="I89" s="12">
        <f t="shared" si="32"/>
        <v>1490909.1700000004</v>
      </c>
      <c r="J89" s="12">
        <f t="shared" si="32"/>
        <v>183687.15</v>
      </c>
      <c r="K89" s="12">
        <f t="shared" si="32"/>
        <v>1674596.3200000003</v>
      </c>
      <c r="L89" s="12" t="e">
        <f t="shared" si="32"/>
        <v>#DIV/0!</v>
      </c>
      <c r="M89" s="12" t="e">
        <f t="shared" si="32"/>
        <v>#DIV/0!</v>
      </c>
      <c r="N89" s="12" t="e">
        <f t="shared" si="32"/>
        <v>#DIV/0!</v>
      </c>
      <c r="O89" s="12">
        <f t="shared" si="32"/>
        <v>0</v>
      </c>
      <c r="P89" s="12">
        <f t="shared" si="32"/>
        <v>0</v>
      </c>
      <c r="Q89" s="12">
        <f t="shared" si="32"/>
        <v>0</v>
      </c>
      <c r="R89" s="12">
        <f t="shared" si="32"/>
        <v>0</v>
      </c>
      <c r="S89" s="12">
        <f t="shared" si="32"/>
        <v>0</v>
      </c>
      <c r="T89" s="12">
        <f t="shared" si="32"/>
        <v>0</v>
      </c>
      <c r="U89" s="12">
        <f t="shared" si="32"/>
        <v>0</v>
      </c>
      <c r="V89" s="12">
        <f t="shared" si="32"/>
        <v>0</v>
      </c>
      <c r="W89" s="12">
        <f t="shared" si="32"/>
        <v>0</v>
      </c>
      <c r="X89" s="12">
        <f t="shared" si="32"/>
        <v>0</v>
      </c>
      <c r="Y89" s="12">
        <f t="shared" si="32"/>
        <v>0</v>
      </c>
      <c r="Z89" s="12">
        <f t="shared" si="32"/>
        <v>0</v>
      </c>
      <c r="AA89" s="12">
        <f t="shared" si="32"/>
        <v>0</v>
      </c>
      <c r="AB89" s="12">
        <f t="shared" si="32"/>
        <v>0</v>
      </c>
      <c r="AC89" s="12">
        <f t="shared" si="32"/>
        <v>0</v>
      </c>
      <c r="AD89" s="12">
        <f t="shared" si="32"/>
        <v>0</v>
      </c>
      <c r="AE89" s="12">
        <f t="shared" si="32"/>
        <v>0</v>
      </c>
      <c r="AF89" s="12">
        <f t="shared" si="32"/>
        <v>0</v>
      </c>
      <c r="AG89" s="12">
        <f t="shared" si="32"/>
        <v>0</v>
      </c>
      <c r="AH89" s="12">
        <f t="shared" si="32"/>
        <v>342250</v>
      </c>
      <c r="AI89" s="12">
        <f t="shared" si="32"/>
        <v>2105650</v>
      </c>
    </row>
    <row r="90" spans="1:35" ht="46.5" customHeight="1" x14ac:dyDescent="0.25">
      <c r="A90" s="31" t="s">
        <v>182</v>
      </c>
      <c r="B90" s="18"/>
      <c r="C90" s="19" t="s">
        <v>183</v>
      </c>
      <c r="D90" s="69"/>
      <c r="E90" s="19"/>
      <c r="F90" s="19"/>
      <c r="G90" s="12">
        <f>G92+G91</f>
        <v>19900</v>
      </c>
      <c r="H90" s="12">
        <f t="shared" ref="H90:AI90" si="33">H92+H91</f>
        <v>0</v>
      </c>
      <c r="I90" s="12">
        <f t="shared" si="33"/>
        <v>22228.57</v>
      </c>
      <c r="J90" s="12">
        <f t="shared" si="33"/>
        <v>7100</v>
      </c>
      <c r="K90" s="12">
        <f t="shared" si="33"/>
        <v>29328.57</v>
      </c>
      <c r="L90" s="12">
        <f t="shared" si="33"/>
        <v>132.04632432432433</v>
      </c>
      <c r="M90" s="12">
        <f t="shared" si="33"/>
        <v>482.04632432432436</v>
      </c>
      <c r="N90" s="12" t="e">
        <f t="shared" si="33"/>
        <v>#DIV/0!</v>
      </c>
      <c r="O90" s="12">
        <f t="shared" si="33"/>
        <v>0</v>
      </c>
      <c r="P90" s="12">
        <f t="shared" si="33"/>
        <v>0</v>
      </c>
      <c r="Q90" s="12">
        <f t="shared" si="33"/>
        <v>0</v>
      </c>
      <c r="R90" s="12">
        <f t="shared" si="33"/>
        <v>0</v>
      </c>
      <c r="S90" s="12">
        <f t="shared" si="33"/>
        <v>0</v>
      </c>
      <c r="T90" s="12">
        <f t="shared" si="33"/>
        <v>0</v>
      </c>
      <c r="U90" s="12">
        <f t="shared" si="33"/>
        <v>0</v>
      </c>
      <c r="V90" s="12">
        <f t="shared" si="33"/>
        <v>0</v>
      </c>
      <c r="W90" s="12">
        <f t="shared" si="33"/>
        <v>0</v>
      </c>
      <c r="X90" s="12">
        <f t="shared" si="33"/>
        <v>0</v>
      </c>
      <c r="Y90" s="12">
        <f t="shared" si="33"/>
        <v>0</v>
      </c>
      <c r="Z90" s="12">
        <f t="shared" si="33"/>
        <v>0</v>
      </c>
      <c r="AA90" s="12">
        <f t="shared" si="33"/>
        <v>0</v>
      </c>
      <c r="AB90" s="12">
        <f t="shared" si="33"/>
        <v>0</v>
      </c>
      <c r="AC90" s="12">
        <f t="shared" si="33"/>
        <v>0</v>
      </c>
      <c r="AD90" s="12">
        <f t="shared" si="33"/>
        <v>0</v>
      </c>
      <c r="AE90" s="12">
        <f t="shared" si="33"/>
        <v>0</v>
      </c>
      <c r="AF90" s="12">
        <f t="shared" si="33"/>
        <v>0</v>
      </c>
      <c r="AG90" s="12">
        <f t="shared" si="33"/>
        <v>0</v>
      </c>
      <c r="AH90" s="12">
        <f t="shared" si="33"/>
        <v>9500</v>
      </c>
      <c r="AI90" s="12">
        <f t="shared" si="33"/>
        <v>29400</v>
      </c>
    </row>
    <row r="91" spans="1:35" ht="113.25" customHeight="1" x14ac:dyDescent="0.25">
      <c r="A91" s="31" t="s">
        <v>186</v>
      </c>
      <c r="B91" s="21" t="s">
        <v>20</v>
      </c>
      <c r="C91" s="19" t="s">
        <v>187</v>
      </c>
      <c r="D91" s="19" t="s">
        <v>185</v>
      </c>
      <c r="E91" s="19"/>
      <c r="F91" s="19"/>
      <c r="G91" s="12">
        <f>1000+400</f>
        <v>1400</v>
      </c>
      <c r="H91" s="12">
        <v>0</v>
      </c>
      <c r="I91" s="12">
        <f>[1]октябрь!K104</f>
        <v>3800</v>
      </c>
      <c r="J91" s="12">
        <f>500+600</f>
        <v>1100</v>
      </c>
      <c r="K91" s="12">
        <f>I91+J91</f>
        <v>4900</v>
      </c>
      <c r="L91" s="39"/>
      <c r="M91" s="8">
        <f>K91/G91*100</f>
        <v>350</v>
      </c>
      <c r="N91" s="9" t="e">
        <f>J91/H91*100</f>
        <v>#DIV/0!</v>
      </c>
      <c r="O91" s="1"/>
      <c r="P91" s="1"/>
      <c r="AH91" s="12">
        <f>K91-G91</f>
        <v>3500</v>
      </c>
      <c r="AI91" s="12">
        <f>AH91+G91</f>
        <v>4900</v>
      </c>
    </row>
    <row r="92" spans="1:35" ht="78.75" customHeight="1" x14ac:dyDescent="0.25">
      <c r="A92" s="31" t="s">
        <v>184</v>
      </c>
      <c r="B92" s="21" t="s">
        <v>20</v>
      </c>
      <c r="C92" s="19" t="s">
        <v>188</v>
      </c>
      <c r="D92" s="19" t="s">
        <v>185</v>
      </c>
      <c r="E92" s="19"/>
      <c r="F92" s="19"/>
      <c r="G92" s="12">
        <f>17000+1500</f>
        <v>18500</v>
      </c>
      <c r="H92" s="12">
        <v>0</v>
      </c>
      <c r="I92" s="12">
        <f>[1]октябрь!K106</f>
        <v>18428.57</v>
      </c>
      <c r="J92" s="12">
        <f>3000+3000</f>
        <v>6000</v>
      </c>
      <c r="K92" s="12">
        <f>I92+J92</f>
        <v>24428.57</v>
      </c>
      <c r="L92" s="39">
        <f t="shared" ref="L92:L99" si="34">IF(M92&gt;200,"свыше200,0",M92)</f>
        <v>132.04632432432433</v>
      </c>
      <c r="M92" s="8">
        <f>K92/G92*100</f>
        <v>132.04632432432433</v>
      </c>
      <c r="N92" s="9" t="e">
        <f>J92/H92*100</f>
        <v>#DIV/0!</v>
      </c>
      <c r="O92" s="1"/>
      <c r="P92" s="1"/>
      <c r="AH92" s="12">
        <v>6000</v>
      </c>
      <c r="AI92" s="12">
        <f>AH92+G92</f>
        <v>24500</v>
      </c>
    </row>
    <row r="93" spans="1:35" ht="78.75" customHeight="1" x14ac:dyDescent="0.25">
      <c r="A93" s="31" t="s">
        <v>189</v>
      </c>
      <c r="B93" s="21"/>
      <c r="C93" s="19" t="s">
        <v>190</v>
      </c>
      <c r="D93" s="19"/>
      <c r="E93" s="19"/>
      <c r="F93" s="19"/>
      <c r="G93" s="12">
        <f t="shared" ref="G93:AI93" si="35">G94+G95+G96+G97+G98+G99</f>
        <v>79500</v>
      </c>
      <c r="H93" s="12">
        <f t="shared" si="35"/>
        <v>0</v>
      </c>
      <c r="I93" s="12">
        <f t="shared" si="35"/>
        <v>92939.14</v>
      </c>
      <c r="J93" s="12">
        <f t="shared" si="35"/>
        <v>18000</v>
      </c>
      <c r="K93" s="12">
        <f t="shared" si="35"/>
        <v>110939.14</v>
      </c>
      <c r="L93" s="12" t="e">
        <f t="shared" si="35"/>
        <v>#DIV/0!</v>
      </c>
      <c r="M93" s="12" t="e">
        <f t="shared" si="35"/>
        <v>#DIV/0!</v>
      </c>
      <c r="N93" s="12" t="e">
        <f t="shared" si="35"/>
        <v>#DIV/0!</v>
      </c>
      <c r="O93" s="12">
        <f t="shared" si="35"/>
        <v>0</v>
      </c>
      <c r="P93" s="12">
        <f t="shared" si="35"/>
        <v>0</v>
      </c>
      <c r="Q93" s="12">
        <f t="shared" si="35"/>
        <v>0</v>
      </c>
      <c r="R93" s="12">
        <f t="shared" si="35"/>
        <v>0</v>
      </c>
      <c r="S93" s="12">
        <f t="shared" si="35"/>
        <v>0</v>
      </c>
      <c r="T93" s="12">
        <f t="shared" si="35"/>
        <v>0</v>
      </c>
      <c r="U93" s="12">
        <f t="shared" si="35"/>
        <v>0</v>
      </c>
      <c r="V93" s="12">
        <f t="shared" si="35"/>
        <v>0</v>
      </c>
      <c r="W93" s="12">
        <f t="shared" si="35"/>
        <v>0</v>
      </c>
      <c r="X93" s="12">
        <f t="shared" si="35"/>
        <v>0</v>
      </c>
      <c r="Y93" s="12">
        <f t="shared" si="35"/>
        <v>0</v>
      </c>
      <c r="Z93" s="12">
        <f t="shared" si="35"/>
        <v>0</v>
      </c>
      <c r="AA93" s="12">
        <f t="shared" si="35"/>
        <v>0</v>
      </c>
      <c r="AB93" s="12">
        <f t="shared" si="35"/>
        <v>0</v>
      </c>
      <c r="AC93" s="12">
        <f t="shared" si="35"/>
        <v>0</v>
      </c>
      <c r="AD93" s="12">
        <f t="shared" si="35"/>
        <v>0</v>
      </c>
      <c r="AE93" s="12">
        <f t="shared" si="35"/>
        <v>0</v>
      </c>
      <c r="AF93" s="12">
        <f t="shared" si="35"/>
        <v>0</v>
      </c>
      <c r="AG93" s="12">
        <f t="shared" si="35"/>
        <v>0</v>
      </c>
      <c r="AH93" s="12">
        <f t="shared" si="35"/>
        <v>32000</v>
      </c>
      <c r="AI93" s="12">
        <f t="shared" si="35"/>
        <v>111500</v>
      </c>
    </row>
    <row r="94" spans="1:35" ht="155.25" customHeight="1" x14ac:dyDescent="0.25">
      <c r="A94" s="31" t="s">
        <v>191</v>
      </c>
      <c r="B94" s="21" t="s">
        <v>20</v>
      </c>
      <c r="C94" s="19" t="s">
        <v>192</v>
      </c>
      <c r="D94" s="19" t="s">
        <v>185</v>
      </c>
      <c r="E94" s="19"/>
      <c r="F94" s="19"/>
      <c r="G94" s="12">
        <f>6000+4000</f>
        <v>10000</v>
      </c>
      <c r="H94" s="12">
        <v>0</v>
      </c>
      <c r="I94" s="12">
        <f>[1]октябрь!K108</f>
        <v>9876.18</v>
      </c>
      <c r="J94" s="12">
        <v>0</v>
      </c>
      <c r="K94" s="12">
        <f t="shared" ref="K94:K99" si="36">I94+J94</f>
        <v>9876.18</v>
      </c>
      <c r="L94" s="39">
        <f t="shared" si="34"/>
        <v>98.761799999999994</v>
      </c>
      <c r="M94" s="8">
        <f t="shared" ref="M94:M99" si="37">K94/G94*100</f>
        <v>98.761799999999994</v>
      </c>
      <c r="N94" s="9" t="e">
        <f t="shared" ref="N94:N99" si="38">J94/H94*100</f>
        <v>#DIV/0!</v>
      </c>
      <c r="O94" s="1"/>
      <c r="P94" s="1"/>
      <c r="AH94" s="12">
        <v>0</v>
      </c>
      <c r="AI94" s="12">
        <f>G94</f>
        <v>10000</v>
      </c>
    </row>
    <row r="95" spans="1:35" ht="125.25" customHeight="1" x14ac:dyDescent="0.25">
      <c r="A95" s="31" t="s">
        <v>193</v>
      </c>
      <c r="B95" s="21" t="s">
        <v>20</v>
      </c>
      <c r="C95" s="19" t="s">
        <v>194</v>
      </c>
      <c r="D95" s="19" t="s">
        <v>185</v>
      </c>
      <c r="E95" s="19"/>
      <c r="F95" s="19"/>
      <c r="G95" s="12">
        <f>11100+11900+5000</f>
        <v>28000</v>
      </c>
      <c r="H95" s="12">
        <v>0</v>
      </c>
      <c r="I95" s="12">
        <f>[1]октябрь!K109</f>
        <v>35649.97</v>
      </c>
      <c r="J95" s="12">
        <f>4000+4000</f>
        <v>8000</v>
      </c>
      <c r="K95" s="12">
        <f t="shared" si="36"/>
        <v>43649.97</v>
      </c>
      <c r="L95" s="39">
        <f t="shared" si="34"/>
        <v>155.89275000000001</v>
      </c>
      <c r="M95" s="8">
        <f t="shared" si="37"/>
        <v>155.89275000000001</v>
      </c>
      <c r="N95" s="9" t="e">
        <f t="shared" si="38"/>
        <v>#DIV/0!</v>
      </c>
      <c r="O95" s="1"/>
      <c r="P95" s="1"/>
      <c r="AH95" s="12">
        <v>16000</v>
      </c>
      <c r="AI95" s="12">
        <f>AH95+G95</f>
        <v>44000</v>
      </c>
    </row>
    <row r="96" spans="1:35" ht="110.25" x14ac:dyDescent="0.25">
      <c r="A96" s="31" t="s">
        <v>195</v>
      </c>
      <c r="B96" s="21" t="s">
        <v>20</v>
      </c>
      <c r="C96" s="19" t="s">
        <v>196</v>
      </c>
      <c r="D96" s="19" t="s">
        <v>185</v>
      </c>
      <c r="E96" s="19"/>
      <c r="F96" s="19"/>
      <c r="G96" s="12">
        <v>0</v>
      </c>
      <c r="H96" s="12"/>
      <c r="I96" s="12">
        <v>0</v>
      </c>
      <c r="J96" s="12">
        <f>2000</f>
        <v>2000</v>
      </c>
      <c r="K96" s="12">
        <f>I96+J96</f>
        <v>2000</v>
      </c>
      <c r="L96" s="39" t="e">
        <f t="shared" si="34"/>
        <v>#DIV/0!</v>
      </c>
      <c r="M96" s="8" t="e">
        <f t="shared" si="37"/>
        <v>#DIV/0!</v>
      </c>
      <c r="N96" s="9" t="e">
        <f t="shared" si="38"/>
        <v>#DIV/0!</v>
      </c>
      <c r="O96" s="1"/>
      <c r="P96" s="1"/>
      <c r="AH96" s="12">
        <f>2000</f>
        <v>2000</v>
      </c>
      <c r="AI96" s="12">
        <f>2000</f>
        <v>2000</v>
      </c>
    </row>
    <row r="97" spans="1:35" ht="155.25" customHeight="1" x14ac:dyDescent="0.25">
      <c r="A97" s="31" t="s">
        <v>197</v>
      </c>
      <c r="B97" s="21" t="s">
        <v>20</v>
      </c>
      <c r="C97" s="19" t="s">
        <v>198</v>
      </c>
      <c r="D97" s="19" t="s">
        <v>185</v>
      </c>
      <c r="E97" s="19"/>
      <c r="F97" s="19"/>
      <c r="G97" s="12">
        <v>10000</v>
      </c>
      <c r="H97" s="12">
        <v>0</v>
      </c>
      <c r="I97" s="12">
        <f>[1]октябрь!K111</f>
        <v>15912.99</v>
      </c>
      <c r="J97" s="12">
        <f>-2000</f>
        <v>-2000</v>
      </c>
      <c r="K97" s="12">
        <f t="shared" si="36"/>
        <v>13912.99</v>
      </c>
      <c r="L97" s="39">
        <f t="shared" si="34"/>
        <v>139.12990000000002</v>
      </c>
      <c r="M97" s="8">
        <f t="shared" si="37"/>
        <v>139.12990000000002</v>
      </c>
      <c r="N97" s="9" t="e">
        <f t="shared" si="38"/>
        <v>#DIV/0!</v>
      </c>
      <c r="O97" s="1"/>
      <c r="P97" s="1"/>
      <c r="AH97" s="12">
        <v>4000</v>
      </c>
      <c r="AI97" s="12">
        <f>AH97+G97</f>
        <v>14000</v>
      </c>
    </row>
    <row r="98" spans="1:35" ht="95.25" customHeight="1" x14ac:dyDescent="0.25">
      <c r="A98" s="31" t="s">
        <v>199</v>
      </c>
      <c r="B98" s="21" t="s">
        <v>20</v>
      </c>
      <c r="C98" s="19" t="s">
        <v>200</v>
      </c>
      <c r="D98" s="19" t="s">
        <v>185</v>
      </c>
      <c r="E98" s="19"/>
      <c r="F98" s="19"/>
      <c r="G98" s="12">
        <f>10000+5000+15000</f>
        <v>30000</v>
      </c>
      <c r="H98" s="12">
        <v>0</v>
      </c>
      <c r="I98" s="12">
        <f>[1]октябрь!K112</f>
        <v>30000</v>
      </c>
      <c r="J98" s="12">
        <f>5000+5000</f>
        <v>10000</v>
      </c>
      <c r="K98" s="12">
        <f t="shared" si="36"/>
        <v>40000</v>
      </c>
      <c r="L98" s="39">
        <f t="shared" si="34"/>
        <v>133.33333333333331</v>
      </c>
      <c r="M98" s="8">
        <f t="shared" si="37"/>
        <v>133.33333333333331</v>
      </c>
      <c r="N98" s="9" t="e">
        <f t="shared" si="38"/>
        <v>#DIV/0!</v>
      </c>
      <c r="O98" s="1"/>
      <c r="P98" s="1"/>
      <c r="AH98" s="12">
        <f>5000+5000</f>
        <v>10000</v>
      </c>
      <c r="AI98" s="12">
        <f>AH98+G98</f>
        <v>40000</v>
      </c>
    </row>
    <row r="99" spans="1:35" ht="93" customHeight="1" x14ac:dyDescent="0.25">
      <c r="A99" s="31" t="s">
        <v>201</v>
      </c>
      <c r="B99" s="21" t="s">
        <v>20</v>
      </c>
      <c r="C99" s="19" t="s">
        <v>202</v>
      </c>
      <c r="D99" s="19" t="s">
        <v>185</v>
      </c>
      <c r="E99" s="19"/>
      <c r="F99" s="19"/>
      <c r="G99" s="12">
        <f>20000-18500</f>
        <v>1500</v>
      </c>
      <c r="H99" s="12">
        <v>0</v>
      </c>
      <c r="I99" s="12">
        <f>[1]октябрь!K113</f>
        <v>1500</v>
      </c>
      <c r="J99" s="12">
        <v>0</v>
      </c>
      <c r="K99" s="12">
        <f t="shared" si="36"/>
        <v>1500</v>
      </c>
      <c r="L99" s="39">
        <f t="shared" si="34"/>
        <v>100</v>
      </c>
      <c r="M99" s="8">
        <f t="shared" si="37"/>
        <v>100</v>
      </c>
      <c r="N99" s="9" t="e">
        <f t="shared" si="38"/>
        <v>#DIV/0!</v>
      </c>
      <c r="O99" s="1"/>
      <c r="P99" s="1"/>
      <c r="AH99" s="12">
        <v>0</v>
      </c>
      <c r="AI99" s="12">
        <f>G99</f>
        <v>1500</v>
      </c>
    </row>
    <row r="100" spans="1:35" ht="49.5" customHeight="1" x14ac:dyDescent="0.25">
      <c r="A100" s="31" t="s">
        <v>203</v>
      </c>
      <c r="B100" s="21"/>
      <c r="C100" s="19" t="s">
        <v>204</v>
      </c>
      <c r="D100" s="19"/>
      <c r="E100" s="19"/>
      <c r="F100" s="19"/>
      <c r="G100" s="12">
        <f>G101+G104</f>
        <v>26600</v>
      </c>
      <c r="H100" s="12">
        <f t="shared" ref="H100:AI100" si="39">H101+H104</f>
        <v>0</v>
      </c>
      <c r="I100" s="12">
        <f t="shared" si="39"/>
        <v>23350</v>
      </c>
      <c r="J100" s="12">
        <f t="shared" si="39"/>
        <v>0</v>
      </c>
      <c r="K100" s="12">
        <f t="shared" si="39"/>
        <v>23350</v>
      </c>
      <c r="L100" s="12">
        <f t="shared" si="39"/>
        <v>-154.74137931034483</v>
      </c>
      <c r="M100" s="12">
        <f t="shared" si="39"/>
        <v>-154.74137931034483</v>
      </c>
      <c r="N100" s="12" t="e">
        <f t="shared" si="39"/>
        <v>#DIV/0!</v>
      </c>
      <c r="O100" s="12">
        <f t="shared" si="39"/>
        <v>0</v>
      </c>
      <c r="P100" s="12">
        <f t="shared" si="39"/>
        <v>0</v>
      </c>
      <c r="Q100" s="12">
        <f t="shared" si="39"/>
        <v>0</v>
      </c>
      <c r="R100" s="12">
        <f t="shared" si="39"/>
        <v>0</v>
      </c>
      <c r="S100" s="12">
        <f t="shared" si="39"/>
        <v>0</v>
      </c>
      <c r="T100" s="12">
        <f t="shared" si="39"/>
        <v>0</v>
      </c>
      <c r="U100" s="12">
        <f t="shared" si="39"/>
        <v>0</v>
      </c>
      <c r="V100" s="12">
        <f t="shared" si="39"/>
        <v>0</v>
      </c>
      <c r="W100" s="12">
        <f t="shared" si="39"/>
        <v>0</v>
      </c>
      <c r="X100" s="12">
        <f t="shared" si="39"/>
        <v>0</v>
      </c>
      <c r="Y100" s="12">
        <f t="shared" si="39"/>
        <v>0</v>
      </c>
      <c r="Z100" s="12">
        <f t="shared" si="39"/>
        <v>0</v>
      </c>
      <c r="AA100" s="12">
        <f t="shared" si="39"/>
        <v>0</v>
      </c>
      <c r="AB100" s="12">
        <f t="shared" si="39"/>
        <v>0</v>
      </c>
      <c r="AC100" s="12">
        <f t="shared" si="39"/>
        <v>0</v>
      </c>
      <c r="AD100" s="12">
        <f t="shared" si="39"/>
        <v>0</v>
      </c>
      <c r="AE100" s="12">
        <f t="shared" si="39"/>
        <v>0</v>
      </c>
      <c r="AF100" s="12">
        <f t="shared" si="39"/>
        <v>0</v>
      </c>
      <c r="AG100" s="12">
        <f t="shared" si="39"/>
        <v>0</v>
      </c>
      <c r="AH100" s="12">
        <f t="shared" si="39"/>
        <v>-350</v>
      </c>
      <c r="AI100" s="12">
        <f t="shared" si="39"/>
        <v>26250</v>
      </c>
    </row>
    <row r="101" spans="1:35" ht="94.5" customHeight="1" x14ac:dyDescent="0.25">
      <c r="A101" s="31" t="s">
        <v>205</v>
      </c>
      <c r="B101" s="21"/>
      <c r="C101" s="19" t="s">
        <v>206</v>
      </c>
      <c r="D101" s="19"/>
      <c r="E101" s="19"/>
      <c r="F101" s="19"/>
      <c r="G101" s="12">
        <f>G102+G103</f>
        <v>25800</v>
      </c>
      <c r="H101" s="12">
        <f t="shared" ref="H101:AI101" si="40">H102+H103</f>
        <v>0</v>
      </c>
      <c r="I101" s="12">
        <f t="shared" si="40"/>
        <v>26250</v>
      </c>
      <c r="J101" s="12">
        <f t="shared" si="40"/>
        <v>0</v>
      </c>
      <c r="K101" s="12">
        <f t="shared" si="40"/>
        <v>26250</v>
      </c>
      <c r="L101" s="12">
        <f t="shared" si="40"/>
        <v>207.75862068965517</v>
      </c>
      <c r="M101" s="12">
        <f t="shared" si="40"/>
        <v>207.75862068965517</v>
      </c>
      <c r="N101" s="12" t="e">
        <f t="shared" si="40"/>
        <v>#DIV/0!</v>
      </c>
      <c r="O101" s="12">
        <f t="shared" si="40"/>
        <v>0</v>
      </c>
      <c r="P101" s="12">
        <f t="shared" si="40"/>
        <v>0</v>
      </c>
      <c r="Q101" s="12">
        <f t="shared" si="40"/>
        <v>0</v>
      </c>
      <c r="R101" s="12">
        <f t="shared" si="40"/>
        <v>0</v>
      </c>
      <c r="S101" s="12">
        <f t="shared" si="40"/>
        <v>0</v>
      </c>
      <c r="T101" s="12">
        <f t="shared" si="40"/>
        <v>0</v>
      </c>
      <c r="U101" s="12">
        <f t="shared" si="40"/>
        <v>0</v>
      </c>
      <c r="V101" s="12">
        <f t="shared" si="40"/>
        <v>0</v>
      </c>
      <c r="W101" s="12">
        <f t="shared" si="40"/>
        <v>0</v>
      </c>
      <c r="X101" s="12">
        <f t="shared" si="40"/>
        <v>0</v>
      </c>
      <c r="Y101" s="12">
        <f t="shared" si="40"/>
        <v>0</v>
      </c>
      <c r="Z101" s="12">
        <f t="shared" si="40"/>
        <v>0</v>
      </c>
      <c r="AA101" s="12">
        <f t="shared" si="40"/>
        <v>0</v>
      </c>
      <c r="AB101" s="12">
        <f t="shared" si="40"/>
        <v>0</v>
      </c>
      <c r="AC101" s="12">
        <f t="shared" si="40"/>
        <v>0</v>
      </c>
      <c r="AD101" s="12">
        <f t="shared" si="40"/>
        <v>0</v>
      </c>
      <c r="AE101" s="12">
        <f t="shared" si="40"/>
        <v>0</v>
      </c>
      <c r="AF101" s="12">
        <f t="shared" si="40"/>
        <v>0</v>
      </c>
      <c r="AG101" s="12">
        <f t="shared" si="40"/>
        <v>0</v>
      </c>
      <c r="AH101" s="12">
        <f t="shared" si="40"/>
        <v>450</v>
      </c>
      <c r="AI101" s="12">
        <f t="shared" si="40"/>
        <v>26250</v>
      </c>
    </row>
    <row r="102" spans="1:35" ht="110.25" x14ac:dyDescent="0.25">
      <c r="A102" s="31" t="s">
        <v>210</v>
      </c>
      <c r="B102" s="21" t="s">
        <v>20</v>
      </c>
      <c r="C102" s="19" t="s">
        <v>211</v>
      </c>
      <c r="D102" s="19" t="s">
        <v>209</v>
      </c>
      <c r="E102" s="19"/>
      <c r="F102" s="19"/>
      <c r="G102" s="12">
        <f>2000+3800</f>
        <v>5800</v>
      </c>
      <c r="H102" s="12"/>
      <c r="I102" s="12">
        <f>[1]октябрь!K118</f>
        <v>6250</v>
      </c>
      <c r="J102" s="12">
        <v>0</v>
      </c>
      <c r="K102" s="12">
        <f>I102+J102</f>
        <v>6250</v>
      </c>
      <c r="L102" s="39">
        <f t="shared" ref="L102:L120" si="41">IF(M102&gt;200,"свыше200,0",M102)</f>
        <v>107.75862068965519</v>
      </c>
      <c r="M102" s="8">
        <f>K102/G102*100</f>
        <v>107.75862068965519</v>
      </c>
      <c r="N102" s="9" t="e">
        <f>J102/H102*100</f>
        <v>#DIV/0!</v>
      </c>
      <c r="O102" s="1"/>
      <c r="P102" s="1"/>
      <c r="AH102" s="12">
        <f>K102-G102</f>
        <v>450</v>
      </c>
      <c r="AI102" s="12">
        <f>AH102+G102</f>
        <v>6250</v>
      </c>
    </row>
    <row r="103" spans="1:35" ht="94.5" x14ac:dyDescent="0.25">
      <c r="A103" s="31" t="s">
        <v>207</v>
      </c>
      <c r="B103" s="21" t="s">
        <v>20</v>
      </c>
      <c r="C103" s="19" t="s">
        <v>213</v>
      </c>
      <c r="D103" s="19" t="s">
        <v>212</v>
      </c>
      <c r="E103" s="19"/>
      <c r="F103" s="19"/>
      <c r="G103" s="12">
        <f>20000</f>
        <v>20000</v>
      </c>
      <c r="H103" s="12"/>
      <c r="I103" s="12">
        <f>[1]октябрь!K120</f>
        <v>20000</v>
      </c>
      <c r="J103" s="12">
        <v>0</v>
      </c>
      <c r="K103" s="12">
        <f>I103+J103</f>
        <v>20000</v>
      </c>
      <c r="L103" s="39">
        <f t="shared" si="41"/>
        <v>100</v>
      </c>
      <c r="M103" s="8">
        <f>K103/G103*100</f>
        <v>100</v>
      </c>
      <c r="N103" s="9" t="e">
        <f>J103/H103*100</f>
        <v>#DIV/0!</v>
      </c>
      <c r="O103" s="1"/>
      <c r="P103" s="1"/>
      <c r="AH103" s="12">
        <f>K103-G103</f>
        <v>0</v>
      </c>
      <c r="AI103" s="12">
        <f>G103</f>
        <v>20000</v>
      </c>
    </row>
    <row r="104" spans="1:35" ht="84.75" customHeight="1" x14ac:dyDescent="0.25">
      <c r="A104" s="31" t="s">
        <v>214</v>
      </c>
      <c r="B104" s="21"/>
      <c r="C104" s="19" t="s">
        <v>215</v>
      </c>
      <c r="D104" s="19"/>
      <c r="E104" s="19"/>
      <c r="F104" s="19"/>
      <c r="G104" s="12">
        <f>G105</f>
        <v>800</v>
      </c>
      <c r="H104" s="12">
        <f t="shared" ref="H104:AI104" si="42">H105</f>
        <v>0</v>
      </c>
      <c r="I104" s="12">
        <f t="shared" si="42"/>
        <v>-2900</v>
      </c>
      <c r="J104" s="12">
        <f t="shared" si="42"/>
        <v>0</v>
      </c>
      <c r="K104" s="12">
        <f t="shared" si="42"/>
        <v>-2900</v>
      </c>
      <c r="L104" s="12">
        <f t="shared" si="42"/>
        <v>-362.5</v>
      </c>
      <c r="M104" s="12">
        <f t="shared" si="42"/>
        <v>-362.5</v>
      </c>
      <c r="N104" s="12" t="e">
        <f t="shared" si="42"/>
        <v>#DIV/0!</v>
      </c>
      <c r="O104" s="12">
        <f t="shared" si="42"/>
        <v>0</v>
      </c>
      <c r="P104" s="12">
        <f t="shared" si="42"/>
        <v>0</v>
      </c>
      <c r="Q104" s="12">
        <f t="shared" si="42"/>
        <v>0</v>
      </c>
      <c r="R104" s="12">
        <f t="shared" si="42"/>
        <v>0</v>
      </c>
      <c r="S104" s="12">
        <f t="shared" si="42"/>
        <v>0</v>
      </c>
      <c r="T104" s="12">
        <f t="shared" si="42"/>
        <v>0</v>
      </c>
      <c r="U104" s="12">
        <f t="shared" si="42"/>
        <v>0</v>
      </c>
      <c r="V104" s="12">
        <f t="shared" si="42"/>
        <v>0</v>
      </c>
      <c r="W104" s="12">
        <f t="shared" si="42"/>
        <v>0</v>
      </c>
      <c r="X104" s="12">
        <f t="shared" si="42"/>
        <v>0</v>
      </c>
      <c r="Y104" s="12">
        <f t="shared" si="42"/>
        <v>0</v>
      </c>
      <c r="Z104" s="12">
        <f t="shared" si="42"/>
        <v>0</v>
      </c>
      <c r="AA104" s="12">
        <f t="shared" si="42"/>
        <v>0</v>
      </c>
      <c r="AB104" s="12">
        <f t="shared" si="42"/>
        <v>0</v>
      </c>
      <c r="AC104" s="12">
        <f t="shared" si="42"/>
        <v>0</v>
      </c>
      <c r="AD104" s="12">
        <f t="shared" si="42"/>
        <v>0</v>
      </c>
      <c r="AE104" s="12">
        <f t="shared" si="42"/>
        <v>0</v>
      </c>
      <c r="AF104" s="12">
        <f t="shared" si="42"/>
        <v>0</v>
      </c>
      <c r="AG104" s="12">
        <f t="shared" si="42"/>
        <v>0</v>
      </c>
      <c r="AH104" s="12">
        <f t="shared" si="42"/>
        <v>-800</v>
      </c>
      <c r="AI104" s="12">
        <f t="shared" si="42"/>
        <v>0</v>
      </c>
    </row>
    <row r="105" spans="1:35" ht="81" customHeight="1" x14ac:dyDescent="0.25">
      <c r="A105" s="31" t="s">
        <v>216</v>
      </c>
      <c r="B105" s="21" t="s">
        <v>20</v>
      </c>
      <c r="C105" s="19" t="s">
        <v>217</v>
      </c>
      <c r="D105" s="19" t="s">
        <v>185</v>
      </c>
      <c r="E105" s="19"/>
      <c r="F105" s="19"/>
      <c r="G105" s="12">
        <f>3800-3000</f>
        <v>800</v>
      </c>
      <c r="H105" s="12">
        <v>0</v>
      </c>
      <c r="I105" s="12">
        <f>[1]октябрь!K122</f>
        <v>-2900</v>
      </c>
      <c r="J105" s="12">
        <v>0</v>
      </c>
      <c r="K105" s="12">
        <f>I105+J105</f>
        <v>-2900</v>
      </c>
      <c r="L105" s="39">
        <f t="shared" si="41"/>
        <v>-362.5</v>
      </c>
      <c r="M105" s="8">
        <f>K105/G105*100</f>
        <v>-362.5</v>
      </c>
      <c r="N105" s="9" t="e">
        <f>J105/H105*100</f>
        <v>#DIV/0!</v>
      </c>
      <c r="O105" s="1"/>
      <c r="P105" s="1"/>
      <c r="AH105" s="12">
        <v>-800</v>
      </c>
      <c r="AI105" s="12">
        <v>0</v>
      </c>
    </row>
    <row r="106" spans="1:35" ht="62.25" customHeight="1" x14ac:dyDescent="0.25">
      <c r="A106" s="31" t="s">
        <v>218</v>
      </c>
      <c r="B106" s="21"/>
      <c r="C106" s="19" t="s">
        <v>219</v>
      </c>
      <c r="D106" s="19"/>
      <c r="E106" s="19"/>
      <c r="F106" s="19"/>
      <c r="G106" s="12">
        <f>G107</f>
        <v>81500</v>
      </c>
      <c r="H106" s="12">
        <f t="shared" ref="H106:AI106" si="43">H107</f>
        <v>0</v>
      </c>
      <c r="I106" s="12">
        <f t="shared" si="43"/>
        <v>41500</v>
      </c>
      <c r="J106" s="12">
        <f t="shared" si="43"/>
        <v>0</v>
      </c>
      <c r="K106" s="12">
        <f t="shared" si="43"/>
        <v>41500</v>
      </c>
      <c r="L106" s="12">
        <f t="shared" si="43"/>
        <v>150</v>
      </c>
      <c r="M106" s="12">
        <f t="shared" si="43"/>
        <v>150</v>
      </c>
      <c r="N106" s="12" t="e">
        <f t="shared" si="43"/>
        <v>#DIV/0!</v>
      </c>
      <c r="O106" s="12">
        <f t="shared" si="43"/>
        <v>0</v>
      </c>
      <c r="P106" s="12">
        <f t="shared" si="43"/>
        <v>0</v>
      </c>
      <c r="Q106" s="12">
        <f t="shared" si="43"/>
        <v>0</v>
      </c>
      <c r="R106" s="12">
        <f t="shared" si="43"/>
        <v>0</v>
      </c>
      <c r="S106" s="12">
        <f t="shared" si="43"/>
        <v>0</v>
      </c>
      <c r="T106" s="12">
        <f t="shared" si="43"/>
        <v>0</v>
      </c>
      <c r="U106" s="12">
        <f t="shared" si="43"/>
        <v>0</v>
      </c>
      <c r="V106" s="12">
        <f t="shared" si="43"/>
        <v>0</v>
      </c>
      <c r="W106" s="12">
        <f t="shared" si="43"/>
        <v>0</v>
      </c>
      <c r="X106" s="12">
        <f t="shared" si="43"/>
        <v>0</v>
      </c>
      <c r="Y106" s="12">
        <f t="shared" si="43"/>
        <v>0</v>
      </c>
      <c r="Z106" s="12">
        <f t="shared" si="43"/>
        <v>0</v>
      </c>
      <c r="AA106" s="12">
        <f t="shared" si="43"/>
        <v>0</v>
      </c>
      <c r="AB106" s="12">
        <f t="shared" si="43"/>
        <v>0</v>
      </c>
      <c r="AC106" s="12">
        <f t="shared" si="43"/>
        <v>0</v>
      </c>
      <c r="AD106" s="12">
        <f t="shared" si="43"/>
        <v>0</v>
      </c>
      <c r="AE106" s="12">
        <f t="shared" si="43"/>
        <v>0</v>
      </c>
      <c r="AF106" s="12">
        <f t="shared" si="43"/>
        <v>0</v>
      </c>
      <c r="AG106" s="12">
        <f t="shared" si="43"/>
        <v>0</v>
      </c>
      <c r="AH106" s="12">
        <f t="shared" si="43"/>
        <v>0</v>
      </c>
      <c r="AI106" s="12">
        <f t="shared" si="43"/>
        <v>81500</v>
      </c>
    </row>
    <row r="107" spans="1:35" ht="99.75" customHeight="1" x14ac:dyDescent="0.25">
      <c r="A107" s="31" t="s">
        <v>220</v>
      </c>
      <c r="B107" s="18"/>
      <c r="C107" s="19" t="s">
        <v>221</v>
      </c>
      <c r="D107" s="19"/>
      <c r="E107" s="19"/>
      <c r="F107" s="19"/>
      <c r="G107" s="12">
        <f>G109+G108</f>
        <v>81500</v>
      </c>
      <c r="H107" s="12">
        <f t="shared" ref="H107:AI107" si="44">H109+H108</f>
        <v>0</v>
      </c>
      <c r="I107" s="12">
        <f t="shared" si="44"/>
        <v>41500</v>
      </c>
      <c r="J107" s="12">
        <f t="shared" si="44"/>
        <v>0</v>
      </c>
      <c r="K107" s="12">
        <f t="shared" si="44"/>
        <v>41500</v>
      </c>
      <c r="L107" s="12">
        <f t="shared" si="44"/>
        <v>150</v>
      </c>
      <c r="M107" s="12">
        <f t="shared" si="44"/>
        <v>150</v>
      </c>
      <c r="N107" s="12" t="e">
        <f t="shared" si="44"/>
        <v>#DIV/0!</v>
      </c>
      <c r="O107" s="12">
        <f t="shared" si="44"/>
        <v>0</v>
      </c>
      <c r="P107" s="12">
        <f t="shared" si="44"/>
        <v>0</v>
      </c>
      <c r="Q107" s="12">
        <f t="shared" si="44"/>
        <v>0</v>
      </c>
      <c r="R107" s="12">
        <f t="shared" si="44"/>
        <v>0</v>
      </c>
      <c r="S107" s="12">
        <f t="shared" si="44"/>
        <v>0</v>
      </c>
      <c r="T107" s="12">
        <f t="shared" si="44"/>
        <v>0</v>
      </c>
      <c r="U107" s="12">
        <f t="shared" si="44"/>
        <v>0</v>
      </c>
      <c r="V107" s="12">
        <f t="shared" si="44"/>
        <v>0</v>
      </c>
      <c r="W107" s="12">
        <f t="shared" si="44"/>
        <v>0</v>
      </c>
      <c r="X107" s="12">
        <f t="shared" si="44"/>
        <v>0</v>
      </c>
      <c r="Y107" s="12">
        <f t="shared" si="44"/>
        <v>0</v>
      </c>
      <c r="Z107" s="12">
        <f t="shared" si="44"/>
        <v>0</v>
      </c>
      <c r="AA107" s="12">
        <f t="shared" si="44"/>
        <v>0</v>
      </c>
      <c r="AB107" s="12">
        <f t="shared" si="44"/>
        <v>0</v>
      </c>
      <c r="AC107" s="12">
        <f t="shared" si="44"/>
        <v>0</v>
      </c>
      <c r="AD107" s="12">
        <f t="shared" si="44"/>
        <v>0</v>
      </c>
      <c r="AE107" s="12">
        <f t="shared" si="44"/>
        <v>0</v>
      </c>
      <c r="AF107" s="12">
        <f t="shared" si="44"/>
        <v>0</v>
      </c>
      <c r="AG107" s="12">
        <f t="shared" si="44"/>
        <v>0</v>
      </c>
      <c r="AH107" s="12">
        <f t="shared" si="44"/>
        <v>0</v>
      </c>
      <c r="AI107" s="12">
        <f t="shared" si="44"/>
        <v>81500</v>
      </c>
    </row>
    <row r="108" spans="1:35" ht="126" customHeight="1" x14ac:dyDescent="0.25">
      <c r="A108" s="31" t="s">
        <v>222</v>
      </c>
      <c r="B108" s="21" t="s">
        <v>20</v>
      </c>
      <c r="C108" s="19" t="s">
        <v>223</v>
      </c>
      <c r="D108" s="19" t="s">
        <v>209</v>
      </c>
      <c r="E108" s="19"/>
      <c r="F108" s="19"/>
      <c r="G108" s="12">
        <f>1500</f>
        <v>1500</v>
      </c>
      <c r="H108" s="12">
        <v>0</v>
      </c>
      <c r="I108" s="12">
        <f>[1]октябрь!K125</f>
        <v>1500</v>
      </c>
      <c r="J108" s="12">
        <v>0</v>
      </c>
      <c r="K108" s="12">
        <f>I108+J108</f>
        <v>1500</v>
      </c>
      <c r="L108" s="39">
        <f t="shared" si="41"/>
        <v>100</v>
      </c>
      <c r="M108" s="8">
        <f>K108/G108*100</f>
        <v>100</v>
      </c>
      <c r="N108" s="9" t="e">
        <f>J108/H108*100</f>
        <v>#DIV/0!</v>
      </c>
      <c r="O108" s="1"/>
      <c r="P108" s="1"/>
      <c r="AH108" s="12">
        <f>K108-G108</f>
        <v>0</v>
      </c>
      <c r="AI108" s="12">
        <f>G108</f>
        <v>1500</v>
      </c>
    </row>
    <row r="109" spans="1:35" ht="95.25" customHeight="1" x14ac:dyDescent="0.25">
      <c r="A109" s="31" t="s">
        <v>224</v>
      </c>
      <c r="B109" s="21" t="s">
        <v>20</v>
      </c>
      <c r="C109" s="19" t="s">
        <v>225</v>
      </c>
      <c r="D109" s="19" t="s">
        <v>209</v>
      </c>
      <c r="E109" s="19"/>
      <c r="F109" s="19"/>
      <c r="G109" s="32">
        <f>380000-300000</f>
        <v>80000</v>
      </c>
      <c r="H109" s="12">
        <v>0</v>
      </c>
      <c r="I109" s="12">
        <f>[1]октябрь!K126</f>
        <v>40000</v>
      </c>
      <c r="J109" s="12">
        <v>0</v>
      </c>
      <c r="K109" s="12">
        <f>I109+J109</f>
        <v>40000</v>
      </c>
      <c r="L109" s="39">
        <f t="shared" si="41"/>
        <v>50</v>
      </c>
      <c r="M109" s="8">
        <f>K109/G109*100</f>
        <v>50</v>
      </c>
      <c r="N109" s="9" t="e">
        <f>J109/H109*100</f>
        <v>#DIV/0!</v>
      </c>
      <c r="O109" s="1"/>
      <c r="P109" s="1"/>
      <c r="AH109" s="12">
        <v>0</v>
      </c>
      <c r="AI109" s="12">
        <f>G109</f>
        <v>80000</v>
      </c>
    </row>
    <row r="110" spans="1:35" ht="65.45" customHeight="1" x14ac:dyDescent="0.25">
      <c r="A110" s="31" t="s">
        <v>226</v>
      </c>
      <c r="B110" s="21"/>
      <c r="C110" s="19" t="s">
        <v>227</v>
      </c>
      <c r="D110" s="19"/>
      <c r="E110" s="19"/>
      <c r="F110" s="19"/>
      <c r="G110" s="32">
        <f>G111+G114</f>
        <v>28400</v>
      </c>
      <c r="H110" s="32">
        <f t="shared" ref="H110:AI110" si="45">H111+H114</f>
        <v>0</v>
      </c>
      <c r="I110" s="32">
        <f t="shared" si="45"/>
        <v>22000</v>
      </c>
      <c r="J110" s="32">
        <f t="shared" si="45"/>
        <v>2000</v>
      </c>
      <c r="K110" s="32">
        <f t="shared" si="45"/>
        <v>24000</v>
      </c>
      <c r="L110" s="32" t="e">
        <f t="shared" si="45"/>
        <v>#DIV/0!</v>
      </c>
      <c r="M110" s="32" t="e">
        <f t="shared" si="45"/>
        <v>#DIV/0!</v>
      </c>
      <c r="N110" s="32" t="e">
        <f t="shared" si="45"/>
        <v>#DIV/0!</v>
      </c>
      <c r="O110" s="32">
        <f t="shared" si="45"/>
        <v>0</v>
      </c>
      <c r="P110" s="32">
        <f t="shared" si="45"/>
        <v>0</v>
      </c>
      <c r="Q110" s="32">
        <f t="shared" si="45"/>
        <v>0</v>
      </c>
      <c r="R110" s="32">
        <f t="shared" si="45"/>
        <v>0</v>
      </c>
      <c r="S110" s="32">
        <f t="shared" si="45"/>
        <v>0</v>
      </c>
      <c r="T110" s="32">
        <f t="shared" si="45"/>
        <v>0</v>
      </c>
      <c r="U110" s="32">
        <f t="shared" si="45"/>
        <v>0</v>
      </c>
      <c r="V110" s="32">
        <f t="shared" si="45"/>
        <v>0</v>
      </c>
      <c r="W110" s="32">
        <f t="shared" si="45"/>
        <v>0</v>
      </c>
      <c r="X110" s="32">
        <f t="shared" si="45"/>
        <v>0</v>
      </c>
      <c r="Y110" s="32">
        <f t="shared" si="45"/>
        <v>0</v>
      </c>
      <c r="Z110" s="32">
        <f t="shared" si="45"/>
        <v>0</v>
      </c>
      <c r="AA110" s="32">
        <f t="shared" si="45"/>
        <v>0</v>
      </c>
      <c r="AB110" s="32">
        <f t="shared" si="45"/>
        <v>0</v>
      </c>
      <c r="AC110" s="32">
        <f t="shared" si="45"/>
        <v>0</v>
      </c>
      <c r="AD110" s="32">
        <f t="shared" si="45"/>
        <v>0</v>
      </c>
      <c r="AE110" s="32">
        <f t="shared" si="45"/>
        <v>0</v>
      </c>
      <c r="AF110" s="32">
        <f t="shared" si="45"/>
        <v>0</v>
      </c>
      <c r="AG110" s="32">
        <f t="shared" si="45"/>
        <v>0</v>
      </c>
      <c r="AH110" s="32">
        <f t="shared" si="45"/>
        <v>2000</v>
      </c>
      <c r="AI110" s="32">
        <f t="shared" si="45"/>
        <v>30400</v>
      </c>
    </row>
    <row r="111" spans="1:35" ht="94.5" customHeight="1" x14ac:dyDescent="0.25">
      <c r="A111" s="17" t="s">
        <v>228</v>
      </c>
      <c r="B111" s="18"/>
      <c r="C111" s="19" t="s">
        <v>229</v>
      </c>
      <c r="D111" s="19"/>
      <c r="E111" s="19"/>
      <c r="F111" s="19"/>
      <c r="G111" s="12">
        <f>G112+G113</f>
        <v>28400</v>
      </c>
      <c r="H111" s="12">
        <f t="shared" ref="H111:AI111" si="46">H112+H113</f>
        <v>0</v>
      </c>
      <c r="I111" s="12">
        <f t="shared" si="46"/>
        <v>22000</v>
      </c>
      <c r="J111" s="12">
        <f t="shared" si="46"/>
        <v>0</v>
      </c>
      <c r="K111" s="12">
        <f t="shared" si="46"/>
        <v>22000</v>
      </c>
      <c r="L111" s="12">
        <f t="shared" si="46"/>
        <v>100</v>
      </c>
      <c r="M111" s="12">
        <f t="shared" si="46"/>
        <v>100</v>
      </c>
      <c r="N111" s="12" t="e">
        <f t="shared" si="46"/>
        <v>#DIV/0!</v>
      </c>
      <c r="O111" s="12">
        <f t="shared" si="46"/>
        <v>0</v>
      </c>
      <c r="P111" s="12">
        <f t="shared" si="46"/>
        <v>0</v>
      </c>
      <c r="Q111" s="12">
        <f t="shared" si="46"/>
        <v>0</v>
      </c>
      <c r="R111" s="12">
        <f t="shared" si="46"/>
        <v>0</v>
      </c>
      <c r="S111" s="12">
        <f t="shared" si="46"/>
        <v>0</v>
      </c>
      <c r="T111" s="12">
        <f t="shared" si="46"/>
        <v>0</v>
      </c>
      <c r="U111" s="12">
        <f t="shared" si="46"/>
        <v>0</v>
      </c>
      <c r="V111" s="12">
        <f t="shared" si="46"/>
        <v>0</v>
      </c>
      <c r="W111" s="12">
        <f t="shared" si="46"/>
        <v>0</v>
      </c>
      <c r="X111" s="12">
        <f t="shared" si="46"/>
        <v>0</v>
      </c>
      <c r="Y111" s="12">
        <f t="shared" si="46"/>
        <v>0</v>
      </c>
      <c r="Z111" s="12">
        <f t="shared" si="46"/>
        <v>0</v>
      </c>
      <c r="AA111" s="12">
        <f t="shared" si="46"/>
        <v>0</v>
      </c>
      <c r="AB111" s="12">
        <f t="shared" si="46"/>
        <v>0</v>
      </c>
      <c r="AC111" s="12">
        <f t="shared" si="46"/>
        <v>0</v>
      </c>
      <c r="AD111" s="12">
        <f t="shared" si="46"/>
        <v>0</v>
      </c>
      <c r="AE111" s="12">
        <f t="shared" si="46"/>
        <v>0</v>
      </c>
      <c r="AF111" s="12">
        <f t="shared" si="46"/>
        <v>0</v>
      </c>
      <c r="AG111" s="12">
        <f t="shared" si="46"/>
        <v>0</v>
      </c>
      <c r="AH111" s="12">
        <f t="shared" si="46"/>
        <v>0</v>
      </c>
      <c r="AI111" s="12">
        <f t="shared" si="46"/>
        <v>28400</v>
      </c>
    </row>
    <row r="112" spans="1:35" ht="129.75" customHeight="1" x14ac:dyDescent="0.25">
      <c r="A112" s="17" t="s">
        <v>230</v>
      </c>
      <c r="B112" s="21" t="s">
        <v>20</v>
      </c>
      <c r="C112" s="19" t="s">
        <v>231</v>
      </c>
      <c r="D112" s="19" t="s">
        <v>232</v>
      </c>
      <c r="E112" s="19"/>
      <c r="F112" s="19"/>
      <c r="G112" s="12">
        <v>6400</v>
      </c>
      <c r="H112" s="12">
        <v>0</v>
      </c>
      <c r="I112" s="12">
        <f>[1]октябрь!K131</f>
        <v>0</v>
      </c>
      <c r="J112" s="12">
        <v>0</v>
      </c>
      <c r="K112" s="12">
        <f>I112+J112</f>
        <v>0</v>
      </c>
      <c r="L112" s="39">
        <f t="shared" si="41"/>
        <v>0</v>
      </c>
      <c r="M112" s="8">
        <f>K112/G112*100</f>
        <v>0</v>
      </c>
      <c r="N112" s="9" t="e">
        <f>J112/H112*100</f>
        <v>#DIV/0!</v>
      </c>
      <c r="O112" s="1"/>
      <c r="P112" s="1"/>
      <c r="AH112" s="12">
        <v>0</v>
      </c>
      <c r="AI112" s="12">
        <f>G112</f>
        <v>6400</v>
      </c>
    </row>
    <row r="113" spans="1:35" ht="126" customHeight="1" x14ac:dyDescent="0.25">
      <c r="A113" s="17" t="s">
        <v>233</v>
      </c>
      <c r="B113" s="21" t="s">
        <v>20</v>
      </c>
      <c r="C113" s="19" t="s">
        <v>234</v>
      </c>
      <c r="D113" s="19" t="s">
        <v>208</v>
      </c>
      <c r="E113" s="19"/>
      <c r="F113" s="19"/>
      <c r="G113" s="12">
        <f>22000</f>
        <v>22000</v>
      </c>
      <c r="H113" s="12">
        <v>0</v>
      </c>
      <c r="I113" s="12">
        <f>[1]октябрь!K132</f>
        <v>22000</v>
      </c>
      <c r="J113" s="12">
        <v>0</v>
      </c>
      <c r="K113" s="12">
        <f>I113+J113</f>
        <v>22000</v>
      </c>
      <c r="L113" s="39">
        <f t="shared" si="41"/>
        <v>100</v>
      </c>
      <c r="M113" s="8">
        <f>K113/G113*100</f>
        <v>100</v>
      </c>
      <c r="N113" s="9" t="e">
        <f>J113/H113*100</f>
        <v>#DIV/0!</v>
      </c>
      <c r="O113" s="1"/>
      <c r="P113" s="1"/>
      <c r="AH113" s="12">
        <f>K113-G113</f>
        <v>0</v>
      </c>
      <c r="AI113" s="12">
        <v>22000</v>
      </c>
    </row>
    <row r="114" spans="1:35" ht="78.75" x14ac:dyDescent="0.25">
      <c r="A114" s="17" t="s">
        <v>235</v>
      </c>
      <c r="B114" s="22"/>
      <c r="C114" s="19" t="s">
        <v>236</v>
      </c>
      <c r="D114" s="19"/>
      <c r="E114" s="19"/>
      <c r="F114" s="19"/>
      <c r="G114" s="12">
        <f>G115</f>
        <v>0</v>
      </c>
      <c r="H114" s="12">
        <f t="shared" ref="H114:AI114" si="47">H115</f>
        <v>0</v>
      </c>
      <c r="I114" s="12">
        <f t="shared" si="47"/>
        <v>0</v>
      </c>
      <c r="J114" s="12">
        <f t="shared" si="47"/>
        <v>2000</v>
      </c>
      <c r="K114" s="12">
        <f t="shared" si="47"/>
        <v>2000</v>
      </c>
      <c r="L114" s="12" t="e">
        <f t="shared" si="47"/>
        <v>#DIV/0!</v>
      </c>
      <c r="M114" s="12" t="e">
        <f t="shared" si="47"/>
        <v>#DIV/0!</v>
      </c>
      <c r="N114" s="12" t="e">
        <f t="shared" si="47"/>
        <v>#DIV/0!</v>
      </c>
      <c r="O114" s="12">
        <f t="shared" si="47"/>
        <v>0</v>
      </c>
      <c r="P114" s="12">
        <f t="shared" si="47"/>
        <v>0</v>
      </c>
      <c r="Q114" s="12">
        <f t="shared" si="47"/>
        <v>0</v>
      </c>
      <c r="R114" s="12">
        <f t="shared" si="47"/>
        <v>0</v>
      </c>
      <c r="S114" s="12">
        <f t="shared" si="47"/>
        <v>0</v>
      </c>
      <c r="T114" s="12">
        <f t="shared" si="47"/>
        <v>0</v>
      </c>
      <c r="U114" s="12">
        <f t="shared" si="47"/>
        <v>0</v>
      </c>
      <c r="V114" s="12">
        <f t="shared" si="47"/>
        <v>0</v>
      </c>
      <c r="W114" s="12">
        <f t="shared" si="47"/>
        <v>0</v>
      </c>
      <c r="X114" s="12">
        <f t="shared" si="47"/>
        <v>0</v>
      </c>
      <c r="Y114" s="12">
        <f t="shared" si="47"/>
        <v>0</v>
      </c>
      <c r="Z114" s="12">
        <f t="shared" si="47"/>
        <v>0</v>
      </c>
      <c r="AA114" s="12">
        <f t="shared" si="47"/>
        <v>0</v>
      </c>
      <c r="AB114" s="12">
        <f t="shared" si="47"/>
        <v>0</v>
      </c>
      <c r="AC114" s="12">
        <f t="shared" si="47"/>
        <v>0</v>
      </c>
      <c r="AD114" s="12">
        <f t="shared" si="47"/>
        <v>0</v>
      </c>
      <c r="AE114" s="12">
        <f t="shared" si="47"/>
        <v>0</v>
      </c>
      <c r="AF114" s="12">
        <f t="shared" si="47"/>
        <v>0</v>
      </c>
      <c r="AG114" s="12">
        <f t="shared" si="47"/>
        <v>0</v>
      </c>
      <c r="AH114" s="12">
        <f t="shared" si="47"/>
        <v>2000</v>
      </c>
      <c r="AI114" s="12">
        <f t="shared" si="47"/>
        <v>2000</v>
      </c>
    </row>
    <row r="115" spans="1:35" ht="78.75" customHeight="1" x14ac:dyDescent="0.25">
      <c r="A115" s="17" t="s">
        <v>237</v>
      </c>
      <c r="B115" s="21" t="s">
        <v>20</v>
      </c>
      <c r="C115" s="19" t="s">
        <v>238</v>
      </c>
      <c r="D115" s="19" t="s">
        <v>185</v>
      </c>
      <c r="E115" s="19"/>
      <c r="F115" s="19"/>
      <c r="G115" s="12">
        <v>0</v>
      </c>
      <c r="H115" s="12"/>
      <c r="I115" s="12">
        <v>0</v>
      </c>
      <c r="J115" s="12">
        <f>2000</f>
        <v>2000</v>
      </c>
      <c r="K115" s="12">
        <f>I115+J115</f>
        <v>2000</v>
      </c>
      <c r="L115" s="39" t="e">
        <f t="shared" si="41"/>
        <v>#DIV/0!</v>
      </c>
      <c r="M115" s="8" t="e">
        <f>K115/G115*100</f>
        <v>#DIV/0!</v>
      </c>
      <c r="N115" s="9" t="e">
        <f>J115/H115*100</f>
        <v>#DIV/0!</v>
      </c>
      <c r="O115" s="1"/>
      <c r="P115" s="1"/>
      <c r="AH115" s="12">
        <f>K115-G115</f>
        <v>2000</v>
      </c>
      <c r="AI115" s="12">
        <f>K115</f>
        <v>2000</v>
      </c>
    </row>
    <row r="116" spans="1:35" ht="63.75" customHeight="1" x14ac:dyDescent="0.25">
      <c r="A116" s="17" t="s">
        <v>239</v>
      </c>
      <c r="B116" s="21"/>
      <c r="C116" s="19" t="s">
        <v>240</v>
      </c>
      <c r="D116" s="19"/>
      <c r="E116" s="19"/>
      <c r="F116" s="19"/>
      <c r="G116" s="12">
        <f>G117+G119</f>
        <v>157000</v>
      </c>
      <c r="H116" s="12">
        <f t="shared" ref="H116:AI116" si="48">H117+H119</f>
        <v>0</v>
      </c>
      <c r="I116" s="12">
        <f t="shared" si="48"/>
        <v>56000</v>
      </c>
      <c r="J116" s="12">
        <f t="shared" si="48"/>
        <v>6500</v>
      </c>
      <c r="K116" s="12">
        <f t="shared" si="48"/>
        <v>62500</v>
      </c>
      <c r="L116" s="12">
        <f t="shared" si="48"/>
        <v>142.04545454545453</v>
      </c>
      <c r="M116" s="12">
        <f t="shared" si="48"/>
        <v>142.04545454545453</v>
      </c>
      <c r="N116" s="12" t="e">
        <f t="shared" si="48"/>
        <v>#DIV/0!</v>
      </c>
      <c r="O116" s="12">
        <f t="shared" si="48"/>
        <v>0</v>
      </c>
      <c r="P116" s="12">
        <f t="shared" si="48"/>
        <v>0</v>
      </c>
      <c r="Q116" s="12">
        <f t="shared" si="48"/>
        <v>0</v>
      </c>
      <c r="R116" s="12">
        <f t="shared" si="48"/>
        <v>0</v>
      </c>
      <c r="S116" s="12">
        <f t="shared" si="48"/>
        <v>0</v>
      </c>
      <c r="T116" s="12">
        <f t="shared" si="48"/>
        <v>0</v>
      </c>
      <c r="U116" s="12">
        <f t="shared" si="48"/>
        <v>0</v>
      </c>
      <c r="V116" s="12">
        <f t="shared" si="48"/>
        <v>0</v>
      </c>
      <c r="W116" s="12">
        <f t="shared" si="48"/>
        <v>0</v>
      </c>
      <c r="X116" s="12">
        <f t="shared" si="48"/>
        <v>0</v>
      </c>
      <c r="Y116" s="12">
        <f t="shared" si="48"/>
        <v>0</v>
      </c>
      <c r="Z116" s="12">
        <f t="shared" si="48"/>
        <v>0</v>
      </c>
      <c r="AA116" s="12">
        <f t="shared" si="48"/>
        <v>0</v>
      </c>
      <c r="AB116" s="12">
        <f t="shared" si="48"/>
        <v>0</v>
      </c>
      <c r="AC116" s="12">
        <f t="shared" si="48"/>
        <v>0</v>
      </c>
      <c r="AD116" s="12">
        <f t="shared" si="48"/>
        <v>0</v>
      </c>
      <c r="AE116" s="12">
        <f t="shared" si="48"/>
        <v>0</v>
      </c>
      <c r="AF116" s="12">
        <f t="shared" si="48"/>
        <v>0</v>
      </c>
      <c r="AG116" s="12">
        <f t="shared" si="48"/>
        <v>0</v>
      </c>
      <c r="AH116" s="12">
        <f t="shared" si="48"/>
        <v>18500</v>
      </c>
      <c r="AI116" s="12">
        <f t="shared" si="48"/>
        <v>175500</v>
      </c>
    </row>
    <row r="117" spans="1:35" ht="110.25" customHeight="1" x14ac:dyDescent="0.25">
      <c r="A117" s="17" t="s">
        <v>241</v>
      </c>
      <c r="B117" s="21"/>
      <c r="C117" s="19" t="s">
        <v>242</v>
      </c>
      <c r="D117" s="19"/>
      <c r="E117" s="19"/>
      <c r="F117" s="19"/>
      <c r="G117" s="12">
        <f>G118</f>
        <v>113000</v>
      </c>
      <c r="H117" s="12">
        <f t="shared" ref="H117:AI117" si="49">H118</f>
        <v>0</v>
      </c>
      <c r="I117" s="12">
        <f t="shared" si="49"/>
        <v>0</v>
      </c>
      <c r="J117" s="12">
        <f t="shared" si="49"/>
        <v>0</v>
      </c>
      <c r="K117" s="12">
        <f t="shared" si="49"/>
        <v>0</v>
      </c>
      <c r="L117" s="12">
        <f t="shared" si="49"/>
        <v>0</v>
      </c>
      <c r="M117" s="12">
        <f t="shared" si="49"/>
        <v>0</v>
      </c>
      <c r="N117" s="12" t="e">
        <f t="shared" si="49"/>
        <v>#DIV/0!</v>
      </c>
      <c r="O117" s="12">
        <f t="shared" si="49"/>
        <v>0</v>
      </c>
      <c r="P117" s="12">
        <f t="shared" si="49"/>
        <v>0</v>
      </c>
      <c r="Q117" s="12">
        <f t="shared" si="49"/>
        <v>0</v>
      </c>
      <c r="R117" s="12">
        <f t="shared" si="49"/>
        <v>0</v>
      </c>
      <c r="S117" s="12">
        <f t="shared" si="49"/>
        <v>0</v>
      </c>
      <c r="T117" s="12">
        <f t="shared" si="49"/>
        <v>0</v>
      </c>
      <c r="U117" s="12">
        <f t="shared" si="49"/>
        <v>0</v>
      </c>
      <c r="V117" s="12">
        <f t="shared" si="49"/>
        <v>0</v>
      </c>
      <c r="W117" s="12">
        <f t="shared" si="49"/>
        <v>0</v>
      </c>
      <c r="X117" s="12">
        <f t="shared" si="49"/>
        <v>0</v>
      </c>
      <c r="Y117" s="12">
        <f t="shared" si="49"/>
        <v>0</v>
      </c>
      <c r="Z117" s="12">
        <f t="shared" si="49"/>
        <v>0</v>
      </c>
      <c r="AA117" s="12">
        <f t="shared" si="49"/>
        <v>0</v>
      </c>
      <c r="AB117" s="12">
        <f t="shared" si="49"/>
        <v>0</v>
      </c>
      <c r="AC117" s="12">
        <f t="shared" si="49"/>
        <v>0</v>
      </c>
      <c r="AD117" s="12">
        <f t="shared" si="49"/>
        <v>0</v>
      </c>
      <c r="AE117" s="12">
        <f t="shared" si="49"/>
        <v>0</v>
      </c>
      <c r="AF117" s="12">
        <f t="shared" si="49"/>
        <v>0</v>
      </c>
      <c r="AG117" s="12">
        <f t="shared" si="49"/>
        <v>0</v>
      </c>
      <c r="AH117" s="12">
        <f t="shared" si="49"/>
        <v>0</v>
      </c>
      <c r="AI117" s="12">
        <f t="shared" si="49"/>
        <v>113000</v>
      </c>
    </row>
    <row r="118" spans="1:35" ht="96.75" customHeight="1" x14ac:dyDescent="0.25">
      <c r="A118" s="17" t="s">
        <v>243</v>
      </c>
      <c r="B118" s="21" t="s">
        <v>20</v>
      </c>
      <c r="C118" s="19" t="s">
        <v>244</v>
      </c>
      <c r="D118" s="19" t="s">
        <v>208</v>
      </c>
      <c r="E118" s="19"/>
      <c r="F118" s="19"/>
      <c r="G118" s="12">
        <v>113000</v>
      </c>
      <c r="H118" s="12">
        <v>0</v>
      </c>
      <c r="I118" s="12">
        <f>[1]октябрь!K140</f>
        <v>0</v>
      </c>
      <c r="J118" s="12">
        <v>0</v>
      </c>
      <c r="K118" s="12">
        <f>I118+J118</f>
        <v>0</v>
      </c>
      <c r="L118" s="39">
        <f t="shared" si="41"/>
        <v>0</v>
      </c>
      <c r="M118" s="8">
        <f>K118/G118*100</f>
        <v>0</v>
      </c>
      <c r="N118" s="9" t="e">
        <f>J118/H118*100</f>
        <v>#DIV/0!</v>
      </c>
      <c r="O118" s="1"/>
      <c r="P118" s="1"/>
      <c r="AH118" s="12">
        <v>0</v>
      </c>
      <c r="AI118" s="12">
        <f>G118</f>
        <v>113000</v>
      </c>
    </row>
    <row r="119" spans="1:35" ht="94.5" customHeight="1" x14ac:dyDescent="0.25">
      <c r="A119" s="17" t="s">
        <v>245</v>
      </c>
      <c r="B119" s="21"/>
      <c r="C119" s="19" t="s">
        <v>246</v>
      </c>
      <c r="D119" s="19"/>
      <c r="E119" s="19"/>
      <c r="F119" s="19"/>
      <c r="G119" s="12">
        <f>G120</f>
        <v>44000</v>
      </c>
      <c r="H119" s="12">
        <f t="shared" ref="H119:AI119" si="50">H120</f>
        <v>0</v>
      </c>
      <c r="I119" s="12">
        <f t="shared" si="50"/>
        <v>56000</v>
      </c>
      <c r="J119" s="12">
        <f t="shared" si="50"/>
        <v>6500</v>
      </c>
      <c r="K119" s="12">
        <f t="shared" si="50"/>
        <v>62500</v>
      </c>
      <c r="L119" s="12">
        <f t="shared" si="50"/>
        <v>142.04545454545453</v>
      </c>
      <c r="M119" s="12">
        <f t="shared" si="50"/>
        <v>142.04545454545453</v>
      </c>
      <c r="N119" s="12" t="e">
        <f t="shared" si="50"/>
        <v>#DIV/0!</v>
      </c>
      <c r="O119" s="12">
        <f t="shared" si="50"/>
        <v>0</v>
      </c>
      <c r="P119" s="12">
        <f t="shared" si="50"/>
        <v>0</v>
      </c>
      <c r="Q119" s="12">
        <f t="shared" si="50"/>
        <v>0</v>
      </c>
      <c r="R119" s="12">
        <f t="shared" si="50"/>
        <v>0</v>
      </c>
      <c r="S119" s="12">
        <f t="shared" si="50"/>
        <v>0</v>
      </c>
      <c r="T119" s="12">
        <f t="shared" si="50"/>
        <v>0</v>
      </c>
      <c r="U119" s="12">
        <f t="shared" si="50"/>
        <v>0</v>
      </c>
      <c r="V119" s="12">
        <f t="shared" si="50"/>
        <v>0</v>
      </c>
      <c r="W119" s="12">
        <f t="shared" si="50"/>
        <v>0</v>
      </c>
      <c r="X119" s="12">
        <f t="shared" si="50"/>
        <v>0</v>
      </c>
      <c r="Y119" s="12">
        <f t="shared" si="50"/>
        <v>0</v>
      </c>
      <c r="Z119" s="12">
        <f t="shared" si="50"/>
        <v>0</v>
      </c>
      <c r="AA119" s="12">
        <f t="shared" si="50"/>
        <v>0</v>
      </c>
      <c r="AB119" s="12">
        <f t="shared" si="50"/>
        <v>0</v>
      </c>
      <c r="AC119" s="12">
        <f t="shared" si="50"/>
        <v>0</v>
      </c>
      <c r="AD119" s="12">
        <f t="shared" si="50"/>
        <v>0</v>
      </c>
      <c r="AE119" s="12">
        <f t="shared" si="50"/>
        <v>0</v>
      </c>
      <c r="AF119" s="12">
        <f t="shared" si="50"/>
        <v>0</v>
      </c>
      <c r="AG119" s="12">
        <f t="shared" si="50"/>
        <v>0</v>
      </c>
      <c r="AH119" s="12">
        <f t="shared" si="50"/>
        <v>18500</v>
      </c>
      <c r="AI119" s="12">
        <f t="shared" si="50"/>
        <v>62500</v>
      </c>
    </row>
    <row r="120" spans="1:35" ht="94.5" customHeight="1" x14ac:dyDescent="0.25">
      <c r="A120" s="17" t="s">
        <v>247</v>
      </c>
      <c r="B120" s="21" t="s">
        <v>20</v>
      </c>
      <c r="C120" s="19" t="s">
        <v>248</v>
      </c>
      <c r="D120" s="19" t="s">
        <v>185</v>
      </c>
      <c r="E120" s="19"/>
      <c r="F120" s="19"/>
      <c r="G120" s="12">
        <f>20000+24000</f>
        <v>44000</v>
      </c>
      <c r="H120" s="12">
        <v>0</v>
      </c>
      <c r="I120" s="12">
        <f>[1]октябрь!K145</f>
        <v>56000</v>
      </c>
      <c r="J120" s="12">
        <f>2000+500+4000</f>
        <v>6500</v>
      </c>
      <c r="K120" s="12">
        <f>I120+J120</f>
        <v>62500</v>
      </c>
      <c r="L120" s="39">
        <f t="shared" si="41"/>
        <v>142.04545454545453</v>
      </c>
      <c r="M120" s="8">
        <f>K120/G120*100</f>
        <v>142.04545454545453</v>
      </c>
      <c r="N120" s="9" t="e">
        <f>J120/H120*100</f>
        <v>#DIV/0!</v>
      </c>
      <c r="O120" s="1"/>
      <c r="P120" s="1"/>
      <c r="AH120" s="12">
        <f>K120-G120</f>
        <v>18500</v>
      </c>
      <c r="AI120" s="12">
        <f>AH120+G120</f>
        <v>62500</v>
      </c>
    </row>
    <row r="121" spans="1:35" ht="63.75" customHeight="1" x14ac:dyDescent="0.25">
      <c r="A121" s="17" t="s">
        <v>249</v>
      </c>
      <c r="B121" s="18"/>
      <c r="C121" s="19" t="s">
        <v>250</v>
      </c>
      <c r="D121" s="19"/>
      <c r="E121" s="19"/>
      <c r="F121" s="19"/>
      <c r="G121" s="12">
        <f>G122+G123</f>
        <v>5500</v>
      </c>
      <c r="H121" s="12">
        <f t="shared" ref="H121:AI121" si="51">H122+H123</f>
        <v>0</v>
      </c>
      <c r="I121" s="12">
        <f t="shared" si="51"/>
        <v>4304.21</v>
      </c>
      <c r="J121" s="12">
        <f t="shared" si="51"/>
        <v>480.5</v>
      </c>
      <c r="K121" s="12">
        <f t="shared" si="51"/>
        <v>4784.71</v>
      </c>
      <c r="L121" s="12">
        <f t="shared" si="51"/>
        <v>122.69420000000001</v>
      </c>
      <c r="M121" s="12">
        <f t="shared" si="51"/>
        <v>122.69420000000001</v>
      </c>
      <c r="N121" s="12" t="e">
        <f t="shared" si="51"/>
        <v>#DIV/0!</v>
      </c>
      <c r="O121" s="12">
        <f t="shared" si="51"/>
        <v>0</v>
      </c>
      <c r="P121" s="12">
        <f t="shared" si="51"/>
        <v>0</v>
      </c>
      <c r="Q121" s="12">
        <f t="shared" si="51"/>
        <v>0</v>
      </c>
      <c r="R121" s="12">
        <f t="shared" si="51"/>
        <v>0</v>
      </c>
      <c r="S121" s="12">
        <f t="shared" si="51"/>
        <v>0</v>
      </c>
      <c r="T121" s="12">
        <f t="shared" si="51"/>
        <v>0</v>
      </c>
      <c r="U121" s="12">
        <f t="shared" si="51"/>
        <v>0</v>
      </c>
      <c r="V121" s="12">
        <f t="shared" si="51"/>
        <v>0</v>
      </c>
      <c r="W121" s="12">
        <f t="shared" si="51"/>
        <v>0</v>
      </c>
      <c r="X121" s="12">
        <f t="shared" si="51"/>
        <v>0</v>
      </c>
      <c r="Y121" s="12">
        <f t="shared" si="51"/>
        <v>0</v>
      </c>
      <c r="Z121" s="12">
        <f t="shared" si="51"/>
        <v>0</v>
      </c>
      <c r="AA121" s="12">
        <f t="shared" si="51"/>
        <v>0</v>
      </c>
      <c r="AB121" s="12">
        <f t="shared" si="51"/>
        <v>0</v>
      </c>
      <c r="AC121" s="12">
        <f t="shared" si="51"/>
        <v>0</v>
      </c>
      <c r="AD121" s="12">
        <f t="shared" si="51"/>
        <v>0</v>
      </c>
      <c r="AE121" s="12">
        <f t="shared" si="51"/>
        <v>0</v>
      </c>
      <c r="AF121" s="12">
        <f t="shared" si="51"/>
        <v>0</v>
      </c>
      <c r="AG121" s="12">
        <f t="shared" si="51"/>
        <v>0</v>
      </c>
      <c r="AH121" s="12">
        <f t="shared" si="51"/>
        <v>0</v>
      </c>
      <c r="AI121" s="12">
        <f t="shared" si="51"/>
        <v>5500</v>
      </c>
    </row>
    <row r="122" spans="1:35" ht="126.75" customHeight="1" x14ac:dyDescent="0.25">
      <c r="A122" s="17" t="s">
        <v>251</v>
      </c>
      <c r="B122" s="21" t="s">
        <v>20</v>
      </c>
      <c r="C122" s="19" t="s">
        <v>252</v>
      </c>
      <c r="D122" s="19" t="s">
        <v>185</v>
      </c>
      <c r="E122" s="19"/>
      <c r="F122" s="19"/>
      <c r="G122" s="12">
        <f>10000-5000</f>
        <v>5000</v>
      </c>
      <c r="H122" s="12">
        <v>0</v>
      </c>
      <c r="I122" s="12">
        <f>[1]октябрь!K148</f>
        <v>4154.21</v>
      </c>
      <c r="J122" s="12">
        <f>150+30.5+300</f>
        <v>480.5</v>
      </c>
      <c r="K122" s="14">
        <f>I122+J122</f>
        <v>4634.71</v>
      </c>
      <c r="L122" s="39">
        <f t="shared" ref="L122:L141" si="52">IF(M122&gt;200,"свыше200,0",M122)</f>
        <v>92.694200000000009</v>
      </c>
      <c r="M122" s="8">
        <f>K122/G122*100</f>
        <v>92.694200000000009</v>
      </c>
      <c r="N122" s="9" t="e">
        <f>J122/H122*100</f>
        <v>#DIV/0!</v>
      </c>
      <c r="O122" s="1"/>
      <c r="P122" s="1"/>
      <c r="AH122" s="12">
        <v>0</v>
      </c>
      <c r="AI122" s="12">
        <f>G122</f>
        <v>5000</v>
      </c>
    </row>
    <row r="123" spans="1:35" ht="108" customHeight="1" x14ac:dyDescent="0.25">
      <c r="A123" s="17" t="s">
        <v>253</v>
      </c>
      <c r="B123" s="21" t="s">
        <v>20</v>
      </c>
      <c r="C123" s="19" t="s">
        <v>254</v>
      </c>
      <c r="D123" s="19" t="s">
        <v>185</v>
      </c>
      <c r="E123" s="19"/>
      <c r="F123" s="19"/>
      <c r="G123" s="12">
        <f>15000-14500</f>
        <v>500</v>
      </c>
      <c r="H123" s="12">
        <v>0</v>
      </c>
      <c r="I123" s="12">
        <f>[1]октябрь!K150</f>
        <v>150</v>
      </c>
      <c r="J123" s="12">
        <v>0</v>
      </c>
      <c r="K123" s="14">
        <f>I123+J123</f>
        <v>150</v>
      </c>
      <c r="L123" s="39">
        <f t="shared" si="52"/>
        <v>30</v>
      </c>
      <c r="M123" s="8">
        <f>K123/G123*100</f>
        <v>30</v>
      </c>
      <c r="N123" s="9" t="e">
        <f>J123/H123*100</f>
        <v>#DIV/0!</v>
      </c>
      <c r="O123" s="1"/>
      <c r="P123" s="1"/>
      <c r="AH123" s="12">
        <v>0</v>
      </c>
      <c r="AI123" s="12">
        <f>AH123+G123</f>
        <v>500</v>
      </c>
    </row>
    <row r="124" spans="1:35" ht="63" x14ac:dyDescent="0.25">
      <c r="A124" s="17" t="s">
        <v>255</v>
      </c>
      <c r="B124" s="21"/>
      <c r="C124" s="19" t="s">
        <v>256</v>
      </c>
      <c r="D124" s="19"/>
      <c r="E124" s="19"/>
      <c r="F124" s="19"/>
      <c r="G124" s="12">
        <f>G125</f>
        <v>10000</v>
      </c>
      <c r="H124" s="12">
        <f t="shared" ref="H124:AI124" si="53">H125</f>
        <v>0</v>
      </c>
      <c r="I124" s="12">
        <f t="shared" si="53"/>
        <v>10000</v>
      </c>
      <c r="J124" s="12">
        <f t="shared" si="53"/>
        <v>0</v>
      </c>
      <c r="K124" s="12">
        <f t="shared" si="53"/>
        <v>10000</v>
      </c>
      <c r="L124" s="12">
        <f t="shared" si="53"/>
        <v>100</v>
      </c>
      <c r="M124" s="12">
        <f t="shared" si="53"/>
        <v>100</v>
      </c>
      <c r="N124" s="12" t="e">
        <f t="shared" si="53"/>
        <v>#DIV/0!</v>
      </c>
      <c r="O124" s="12">
        <f t="shared" si="53"/>
        <v>0</v>
      </c>
      <c r="P124" s="12">
        <f t="shared" si="53"/>
        <v>0</v>
      </c>
      <c r="Q124" s="12">
        <f t="shared" si="53"/>
        <v>0</v>
      </c>
      <c r="R124" s="12">
        <f t="shared" si="53"/>
        <v>0</v>
      </c>
      <c r="S124" s="12">
        <f t="shared" si="53"/>
        <v>0</v>
      </c>
      <c r="T124" s="12">
        <f t="shared" si="53"/>
        <v>0</v>
      </c>
      <c r="U124" s="12">
        <f t="shared" si="53"/>
        <v>0</v>
      </c>
      <c r="V124" s="12">
        <f t="shared" si="53"/>
        <v>0</v>
      </c>
      <c r="W124" s="12">
        <f t="shared" si="53"/>
        <v>0</v>
      </c>
      <c r="X124" s="12">
        <f t="shared" si="53"/>
        <v>0</v>
      </c>
      <c r="Y124" s="12">
        <f t="shared" si="53"/>
        <v>0</v>
      </c>
      <c r="Z124" s="12">
        <f t="shared" si="53"/>
        <v>0</v>
      </c>
      <c r="AA124" s="12">
        <f t="shared" si="53"/>
        <v>0</v>
      </c>
      <c r="AB124" s="12">
        <f t="shared" si="53"/>
        <v>0</v>
      </c>
      <c r="AC124" s="12">
        <f t="shared" si="53"/>
        <v>0</v>
      </c>
      <c r="AD124" s="12">
        <f t="shared" si="53"/>
        <v>0</v>
      </c>
      <c r="AE124" s="12">
        <f t="shared" si="53"/>
        <v>0</v>
      </c>
      <c r="AF124" s="12">
        <f t="shared" si="53"/>
        <v>0</v>
      </c>
      <c r="AG124" s="12">
        <f t="shared" si="53"/>
        <v>0</v>
      </c>
      <c r="AH124" s="12">
        <f t="shared" si="53"/>
        <v>0</v>
      </c>
      <c r="AI124" s="12">
        <f t="shared" si="53"/>
        <v>10000</v>
      </c>
    </row>
    <row r="125" spans="1:35" ht="78.75" x14ac:dyDescent="0.25">
      <c r="A125" s="17" t="s">
        <v>257</v>
      </c>
      <c r="B125" s="21" t="s">
        <v>20</v>
      </c>
      <c r="C125" s="19" t="s">
        <v>258</v>
      </c>
      <c r="D125" s="19" t="s">
        <v>185</v>
      </c>
      <c r="E125" s="19"/>
      <c r="F125" s="19"/>
      <c r="G125" s="12">
        <f>10000</f>
        <v>10000</v>
      </c>
      <c r="H125" s="12"/>
      <c r="I125" s="12">
        <f>[1]октябрь!K152</f>
        <v>10000</v>
      </c>
      <c r="J125" s="12">
        <v>0</v>
      </c>
      <c r="K125" s="14">
        <f>I125+J125</f>
        <v>10000</v>
      </c>
      <c r="L125" s="39">
        <f t="shared" si="52"/>
        <v>100</v>
      </c>
      <c r="M125" s="8">
        <f>K125/G125*100</f>
        <v>100</v>
      </c>
      <c r="N125" s="9" t="e">
        <f>J125/H125*100</f>
        <v>#DIV/0!</v>
      </c>
      <c r="O125" s="1"/>
      <c r="P125" s="1"/>
      <c r="AH125" s="12">
        <f>K125-G125</f>
        <v>0</v>
      </c>
      <c r="AI125" s="12">
        <f>G125</f>
        <v>10000</v>
      </c>
    </row>
    <row r="126" spans="1:35" ht="64.5" customHeight="1" x14ac:dyDescent="0.25">
      <c r="A126" s="17" t="s">
        <v>259</v>
      </c>
      <c r="B126" s="21"/>
      <c r="C126" s="19" t="s">
        <v>260</v>
      </c>
      <c r="D126" s="19"/>
      <c r="E126" s="19"/>
      <c r="F126" s="19"/>
      <c r="G126" s="12">
        <f>G127+G128</f>
        <v>5300</v>
      </c>
      <c r="H126" s="12">
        <f t="shared" ref="H126:AI126" si="54">H127+H128</f>
        <v>0</v>
      </c>
      <c r="I126" s="12">
        <f t="shared" si="54"/>
        <v>4000</v>
      </c>
      <c r="J126" s="12">
        <f t="shared" si="54"/>
        <v>2000</v>
      </c>
      <c r="K126" s="12">
        <f t="shared" si="54"/>
        <v>6000</v>
      </c>
      <c r="L126" s="12">
        <f t="shared" si="54"/>
        <v>221.21212121212122</v>
      </c>
      <c r="M126" s="12">
        <f t="shared" si="54"/>
        <v>221.21212121212122</v>
      </c>
      <c r="N126" s="12" t="e">
        <f t="shared" si="54"/>
        <v>#DIV/0!</v>
      </c>
      <c r="O126" s="12">
        <f t="shared" si="54"/>
        <v>0</v>
      </c>
      <c r="P126" s="12">
        <f t="shared" si="54"/>
        <v>0</v>
      </c>
      <c r="Q126" s="12">
        <f t="shared" si="54"/>
        <v>0</v>
      </c>
      <c r="R126" s="12">
        <f t="shared" si="54"/>
        <v>0</v>
      </c>
      <c r="S126" s="12">
        <f t="shared" si="54"/>
        <v>0</v>
      </c>
      <c r="T126" s="12">
        <f t="shared" si="54"/>
        <v>0</v>
      </c>
      <c r="U126" s="12">
        <f t="shared" si="54"/>
        <v>0</v>
      </c>
      <c r="V126" s="12">
        <f t="shared" si="54"/>
        <v>0</v>
      </c>
      <c r="W126" s="12">
        <f t="shared" si="54"/>
        <v>0</v>
      </c>
      <c r="X126" s="12">
        <f t="shared" si="54"/>
        <v>0</v>
      </c>
      <c r="Y126" s="12">
        <f t="shared" si="54"/>
        <v>0</v>
      </c>
      <c r="Z126" s="12">
        <f t="shared" si="54"/>
        <v>0</v>
      </c>
      <c r="AA126" s="12">
        <f t="shared" si="54"/>
        <v>0</v>
      </c>
      <c r="AB126" s="12">
        <f t="shared" si="54"/>
        <v>0</v>
      </c>
      <c r="AC126" s="12">
        <f t="shared" si="54"/>
        <v>0</v>
      </c>
      <c r="AD126" s="12">
        <f t="shared" si="54"/>
        <v>0</v>
      </c>
      <c r="AE126" s="12">
        <f t="shared" si="54"/>
        <v>0</v>
      </c>
      <c r="AF126" s="12">
        <f t="shared" si="54"/>
        <v>0</v>
      </c>
      <c r="AG126" s="12">
        <f t="shared" si="54"/>
        <v>0</v>
      </c>
      <c r="AH126" s="12">
        <f t="shared" si="54"/>
        <v>700</v>
      </c>
      <c r="AI126" s="12">
        <f t="shared" si="54"/>
        <v>6000</v>
      </c>
    </row>
    <row r="127" spans="1:35" ht="125.25" customHeight="1" x14ac:dyDescent="0.25">
      <c r="A127" s="17" t="s">
        <v>261</v>
      </c>
      <c r="B127" s="21" t="s">
        <v>20</v>
      </c>
      <c r="C127" s="19" t="s">
        <v>262</v>
      </c>
      <c r="D127" s="33" t="s">
        <v>185</v>
      </c>
      <c r="E127" s="33"/>
      <c r="F127" s="33"/>
      <c r="G127" s="34">
        <v>3300</v>
      </c>
      <c r="H127" s="34">
        <v>0</v>
      </c>
      <c r="I127" s="12">
        <f>[1]октябрь!K154</f>
        <v>2000</v>
      </c>
      <c r="J127" s="34">
        <f>2000</f>
        <v>2000</v>
      </c>
      <c r="K127" s="35">
        <f>I127+J127</f>
        <v>4000</v>
      </c>
      <c r="L127" s="39">
        <f t="shared" si="52"/>
        <v>121.21212121212122</v>
      </c>
      <c r="M127" s="8">
        <f>K127/G127*100</f>
        <v>121.21212121212122</v>
      </c>
      <c r="N127" s="9" t="e">
        <f>J127/H127*100</f>
        <v>#DIV/0!</v>
      </c>
      <c r="O127" s="1"/>
      <c r="P127" s="1"/>
      <c r="AH127" s="34">
        <f>K127-G127</f>
        <v>700</v>
      </c>
      <c r="AI127" s="34">
        <f>AH127+G127</f>
        <v>4000</v>
      </c>
    </row>
    <row r="128" spans="1:35" ht="78.75" customHeight="1" x14ac:dyDescent="0.25">
      <c r="A128" s="36" t="s">
        <v>263</v>
      </c>
      <c r="B128" s="37" t="s">
        <v>20</v>
      </c>
      <c r="C128" s="33" t="s">
        <v>264</v>
      </c>
      <c r="D128" s="33" t="s">
        <v>185</v>
      </c>
      <c r="E128" s="33"/>
      <c r="F128" s="33"/>
      <c r="G128" s="34">
        <f>5000-3000</f>
        <v>2000</v>
      </c>
      <c r="H128" s="34">
        <v>0</v>
      </c>
      <c r="I128" s="12">
        <f>[1]октябрь!K156</f>
        <v>2000</v>
      </c>
      <c r="J128" s="34">
        <v>0</v>
      </c>
      <c r="K128" s="35">
        <f>I128+J128</f>
        <v>2000</v>
      </c>
      <c r="L128" s="39">
        <f t="shared" si="52"/>
        <v>100</v>
      </c>
      <c r="M128" s="8">
        <f>K128/G128*100</f>
        <v>100</v>
      </c>
      <c r="N128" s="9" t="e">
        <f>J128/H128*100</f>
        <v>#DIV/0!</v>
      </c>
      <c r="O128" s="1"/>
      <c r="P128" s="1"/>
      <c r="AH128" s="34">
        <f>K128-G128</f>
        <v>0</v>
      </c>
      <c r="AI128" s="34">
        <f>G128</f>
        <v>2000</v>
      </c>
    </row>
    <row r="129" spans="1:35" ht="49.5" customHeight="1" x14ac:dyDescent="0.25">
      <c r="A129" s="17" t="s">
        <v>265</v>
      </c>
      <c r="B129" s="21"/>
      <c r="C129" s="19" t="s">
        <v>266</v>
      </c>
      <c r="D129" s="19"/>
      <c r="E129" s="19"/>
      <c r="F129" s="19"/>
      <c r="G129" s="12">
        <f>G132+G130</f>
        <v>197000</v>
      </c>
      <c r="H129" s="12">
        <f t="shared" ref="H129:AI129" si="55">H132+H130</f>
        <v>0</v>
      </c>
      <c r="I129" s="12">
        <f t="shared" si="55"/>
        <v>97132.14</v>
      </c>
      <c r="J129" s="12">
        <f t="shared" si="55"/>
        <v>2000</v>
      </c>
      <c r="K129" s="12">
        <f t="shared" si="55"/>
        <v>99132.14</v>
      </c>
      <c r="L129" s="12">
        <f t="shared" si="55"/>
        <v>349.14579268200282</v>
      </c>
      <c r="M129" s="12">
        <f t="shared" si="55"/>
        <v>349.14579268200282</v>
      </c>
      <c r="N129" s="12" t="e">
        <f t="shared" si="55"/>
        <v>#DIV/0!</v>
      </c>
      <c r="O129" s="12">
        <f t="shared" si="55"/>
        <v>0</v>
      </c>
      <c r="P129" s="12">
        <f t="shared" si="55"/>
        <v>0</v>
      </c>
      <c r="Q129" s="12">
        <f t="shared" si="55"/>
        <v>0</v>
      </c>
      <c r="R129" s="12">
        <f t="shared" si="55"/>
        <v>0</v>
      </c>
      <c r="S129" s="12">
        <f t="shared" si="55"/>
        <v>0</v>
      </c>
      <c r="T129" s="12">
        <f t="shared" si="55"/>
        <v>0</v>
      </c>
      <c r="U129" s="12">
        <f t="shared" si="55"/>
        <v>0</v>
      </c>
      <c r="V129" s="12">
        <f t="shared" si="55"/>
        <v>0</v>
      </c>
      <c r="W129" s="12">
        <f t="shared" si="55"/>
        <v>0</v>
      </c>
      <c r="X129" s="12">
        <f t="shared" si="55"/>
        <v>0</v>
      </c>
      <c r="Y129" s="12">
        <f t="shared" si="55"/>
        <v>0</v>
      </c>
      <c r="Z129" s="12">
        <f t="shared" si="55"/>
        <v>0</v>
      </c>
      <c r="AA129" s="12">
        <f t="shared" si="55"/>
        <v>0</v>
      </c>
      <c r="AB129" s="12">
        <f t="shared" si="55"/>
        <v>0</v>
      </c>
      <c r="AC129" s="12">
        <f t="shared" si="55"/>
        <v>0</v>
      </c>
      <c r="AD129" s="12">
        <f t="shared" si="55"/>
        <v>0</v>
      </c>
      <c r="AE129" s="12">
        <f t="shared" si="55"/>
        <v>0</v>
      </c>
      <c r="AF129" s="12">
        <f t="shared" si="55"/>
        <v>0</v>
      </c>
      <c r="AG129" s="12">
        <f t="shared" si="55"/>
        <v>0</v>
      </c>
      <c r="AH129" s="12">
        <f t="shared" si="55"/>
        <v>1400</v>
      </c>
      <c r="AI129" s="12">
        <f t="shared" si="55"/>
        <v>198400</v>
      </c>
    </row>
    <row r="130" spans="1:35" ht="92.25" customHeight="1" x14ac:dyDescent="0.25">
      <c r="A130" s="17" t="s">
        <v>267</v>
      </c>
      <c r="B130" s="18"/>
      <c r="C130" s="19" t="s">
        <v>268</v>
      </c>
      <c r="D130" s="19"/>
      <c r="E130" s="19"/>
      <c r="F130" s="19"/>
      <c r="G130" s="12">
        <f>G131</f>
        <v>25000</v>
      </c>
      <c r="H130" s="12">
        <f t="shared" ref="H130:AI130" si="56">H131</f>
        <v>0</v>
      </c>
      <c r="I130" s="12">
        <f t="shared" si="56"/>
        <v>0</v>
      </c>
      <c r="J130" s="12">
        <f t="shared" si="56"/>
        <v>0</v>
      </c>
      <c r="K130" s="12">
        <f t="shared" si="56"/>
        <v>0</v>
      </c>
      <c r="L130" s="12">
        <f t="shared" si="56"/>
        <v>0</v>
      </c>
      <c r="M130" s="12">
        <f t="shared" si="56"/>
        <v>0</v>
      </c>
      <c r="N130" s="12" t="e">
        <f t="shared" si="56"/>
        <v>#DIV/0!</v>
      </c>
      <c r="O130" s="12">
        <f t="shared" si="56"/>
        <v>0</v>
      </c>
      <c r="P130" s="12">
        <f t="shared" si="56"/>
        <v>0</v>
      </c>
      <c r="Q130" s="12">
        <f t="shared" si="56"/>
        <v>0</v>
      </c>
      <c r="R130" s="12">
        <f t="shared" si="56"/>
        <v>0</v>
      </c>
      <c r="S130" s="12">
        <f t="shared" si="56"/>
        <v>0</v>
      </c>
      <c r="T130" s="12">
        <f t="shared" si="56"/>
        <v>0</v>
      </c>
      <c r="U130" s="12">
        <f t="shared" si="56"/>
        <v>0</v>
      </c>
      <c r="V130" s="12">
        <f t="shared" si="56"/>
        <v>0</v>
      </c>
      <c r="W130" s="12">
        <f t="shared" si="56"/>
        <v>0</v>
      </c>
      <c r="X130" s="12">
        <f t="shared" si="56"/>
        <v>0</v>
      </c>
      <c r="Y130" s="12">
        <f t="shared" si="56"/>
        <v>0</v>
      </c>
      <c r="Z130" s="12">
        <f t="shared" si="56"/>
        <v>0</v>
      </c>
      <c r="AA130" s="12">
        <f t="shared" si="56"/>
        <v>0</v>
      </c>
      <c r="AB130" s="12">
        <f t="shared" si="56"/>
        <v>0</v>
      </c>
      <c r="AC130" s="12">
        <f t="shared" si="56"/>
        <v>0</v>
      </c>
      <c r="AD130" s="12">
        <f t="shared" si="56"/>
        <v>0</v>
      </c>
      <c r="AE130" s="12">
        <f t="shared" si="56"/>
        <v>0</v>
      </c>
      <c r="AF130" s="12">
        <f t="shared" si="56"/>
        <v>0</v>
      </c>
      <c r="AG130" s="12">
        <f t="shared" si="56"/>
        <v>0</v>
      </c>
      <c r="AH130" s="12">
        <f t="shared" si="56"/>
        <v>0</v>
      </c>
      <c r="AI130" s="12">
        <f t="shared" si="56"/>
        <v>25000</v>
      </c>
    </row>
    <row r="131" spans="1:35" ht="108.75" customHeight="1" x14ac:dyDescent="0.25">
      <c r="A131" s="17" t="s">
        <v>269</v>
      </c>
      <c r="B131" s="21" t="s">
        <v>20</v>
      </c>
      <c r="C131" s="19" t="s">
        <v>270</v>
      </c>
      <c r="D131" s="19" t="s">
        <v>232</v>
      </c>
      <c r="E131" s="19"/>
      <c r="F131" s="19"/>
      <c r="G131" s="12">
        <v>25000</v>
      </c>
      <c r="H131" s="12">
        <v>0</v>
      </c>
      <c r="I131" s="12">
        <f>[1]октябрь!K159</f>
        <v>0</v>
      </c>
      <c r="J131" s="12">
        <v>0</v>
      </c>
      <c r="K131" s="35">
        <f>I131+J131</f>
        <v>0</v>
      </c>
      <c r="L131" s="39">
        <f t="shared" si="52"/>
        <v>0</v>
      </c>
      <c r="M131" s="8">
        <f>K131/G131*100</f>
        <v>0</v>
      </c>
      <c r="N131" s="9" t="e">
        <f t="shared" ref="N131:N162" si="57">J131/H131*100</f>
        <v>#DIV/0!</v>
      </c>
      <c r="O131" s="1"/>
      <c r="P131" s="1"/>
      <c r="AH131" s="12">
        <v>0</v>
      </c>
      <c r="AI131" s="12">
        <f>G131</f>
        <v>25000</v>
      </c>
    </row>
    <row r="132" spans="1:35" ht="75.75" customHeight="1" x14ac:dyDescent="0.25">
      <c r="A132" s="17" t="s">
        <v>271</v>
      </c>
      <c r="B132" s="21"/>
      <c r="C132" s="19" t="s">
        <v>272</v>
      </c>
      <c r="D132" s="19"/>
      <c r="E132" s="19"/>
      <c r="F132" s="19"/>
      <c r="G132" s="12">
        <f>G133+G134+G135+G136</f>
        <v>172000</v>
      </c>
      <c r="H132" s="12">
        <f t="shared" ref="H132:AI132" si="58">H133+H134+H135+H136</f>
        <v>0</v>
      </c>
      <c r="I132" s="12">
        <f t="shared" si="58"/>
        <v>97132.14</v>
      </c>
      <c r="J132" s="12">
        <f t="shared" si="58"/>
        <v>2000</v>
      </c>
      <c r="K132" s="12">
        <f t="shared" si="58"/>
        <v>99132.14</v>
      </c>
      <c r="L132" s="12">
        <f t="shared" si="58"/>
        <v>349.14579268200282</v>
      </c>
      <c r="M132" s="12">
        <f t="shared" si="58"/>
        <v>349.14579268200282</v>
      </c>
      <c r="N132" s="12" t="e">
        <f t="shared" si="58"/>
        <v>#DIV/0!</v>
      </c>
      <c r="O132" s="12">
        <f t="shared" si="58"/>
        <v>0</v>
      </c>
      <c r="P132" s="12">
        <f t="shared" si="58"/>
        <v>0</v>
      </c>
      <c r="Q132" s="12">
        <f t="shared" si="58"/>
        <v>0</v>
      </c>
      <c r="R132" s="12">
        <f t="shared" si="58"/>
        <v>0</v>
      </c>
      <c r="S132" s="12">
        <f t="shared" si="58"/>
        <v>0</v>
      </c>
      <c r="T132" s="12">
        <f t="shared" si="58"/>
        <v>0</v>
      </c>
      <c r="U132" s="12">
        <f t="shared" si="58"/>
        <v>0</v>
      </c>
      <c r="V132" s="12">
        <f t="shared" si="58"/>
        <v>0</v>
      </c>
      <c r="W132" s="12">
        <f t="shared" si="58"/>
        <v>0</v>
      </c>
      <c r="X132" s="12">
        <f t="shared" si="58"/>
        <v>0</v>
      </c>
      <c r="Y132" s="12">
        <f t="shared" si="58"/>
        <v>0</v>
      </c>
      <c r="Z132" s="12">
        <f t="shared" si="58"/>
        <v>0</v>
      </c>
      <c r="AA132" s="12">
        <f t="shared" si="58"/>
        <v>0</v>
      </c>
      <c r="AB132" s="12">
        <f t="shared" si="58"/>
        <v>0</v>
      </c>
      <c r="AC132" s="12">
        <f t="shared" si="58"/>
        <v>0</v>
      </c>
      <c r="AD132" s="12">
        <f t="shared" si="58"/>
        <v>0</v>
      </c>
      <c r="AE132" s="12">
        <f t="shared" si="58"/>
        <v>0</v>
      </c>
      <c r="AF132" s="12">
        <f t="shared" si="58"/>
        <v>0</v>
      </c>
      <c r="AG132" s="12">
        <f t="shared" si="58"/>
        <v>0</v>
      </c>
      <c r="AH132" s="12">
        <f t="shared" si="58"/>
        <v>1400</v>
      </c>
      <c r="AI132" s="12">
        <f t="shared" si="58"/>
        <v>173400</v>
      </c>
    </row>
    <row r="133" spans="1:35" ht="95.25" customHeight="1" x14ac:dyDescent="0.25">
      <c r="A133" s="17" t="s">
        <v>273</v>
      </c>
      <c r="B133" s="21" t="s">
        <v>20</v>
      </c>
      <c r="C133" s="19" t="s">
        <v>274</v>
      </c>
      <c r="D133" s="19" t="s">
        <v>275</v>
      </c>
      <c r="E133" s="19"/>
      <c r="F133" s="19"/>
      <c r="G133" s="12">
        <f>1000+2000</f>
        <v>3000</v>
      </c>
      <c r="H133" s="12">
        <v>0</v>
      </c>
      <c r="I133" s="12">
        <f>[1]октябрь!K161</f>
        <v>3000</v>
      </c>
      <c r="J133" s="12">
        <v>0</v>
      </c>
      <c r="K133" s="12">
        <f>I133+J133</f>
        <v>3000</v>
      </c>
      <c r="L133" s="39">
        <f t="shared" si="52"/>
        <v>100</v>
      </c>
      <c r="M133" s="8">
        <f>K133/G133*100</f>
        <v>100</v>
      </c>
      <c r="N133" s="9" t="e">
        <f>J133/H133*100</f>
        <v>#DIV/0!</v>
      </c>
      <c r="O133" s="1"/>
      <c r="P133" s="1"/>
      <c r="AH133" s="12">
        <f>K133-G133</f>
        <v>0</v>
      </c>
      <c r="AI133" s="12">
        <f>G133</f>
        <v>3000</v>
      </c>
    </row>
    <row r="134" spans="1:35" ht="153" customHeight="1" x14ac:dyDescent="0.25">
      <c r="A134" s="17" t="s">
        <v>276</v>
      </c>
      <c r="B134" s="21" t="s">
        <v>20</v>
      </c>
      <c r="C134" s="19" t="s">
        <v>277</v>
      </c>
      <c r="D134" s="19" t="s">
        <v>208</v>
      </c>
      <c r="E134" s="19"/>
      <c r="F134" s="19"/>
      <c r="G134" s="12">
        <v>94000</v>
      </c>
      <c r="H134" s="12">
        <v>0</v>
      </c>
      <c r="I134" s="12">
        <f>[1]октябрь!K162</f>
        <v>20000</v>
      </c>
      <c r="J134" s="12">
        <v>0</v>
      </c>
      <c r="K134" s="12">
        <f>I134+J134</f>
        <v>20000</v>
      </c>
      <c r="L134" s="39">
        <f t="shared" si="52"/>
        <v>21.276595744680851</v>
      </c>
      <c r="M134" s="8">
        <f>K134/G134*100</f>
        <v>21.276595744680851</v>
      </c>
      <c r="N134" s="9" t="e">
        <f t="shared" si="57"/>
        <v>#DIV/0!</v>
      </c>
      <c r="O134" s="1"/>
      <c r="P134" s="1"/>
      <c r="AH134" s="12">
        <v>0</v>
      </c>
      <c r="AI134" s="12">
        <f>G134</f>
        <v>94000</v>
      </c>
    </row>
    <row r="135" spans="1:35" ht="156" customHeight="1" x14ac:dyDescent="0.25">
      <c r="A135" s="17" t="s">
        <v>276</v>
      </c>
      <c r="B135" s="21" t="s">
        <v>20</v>
      </c>
      <c r="C135" s="19" t="s">
        <v>278</v>
      </c>
      <c r="D135" s="19" t="s">
        <v>185</v>
      </c>
      <c r="E135" s="19"/>
      <c r="F135" s="19"/>
      <c r="G135" s="12">
        <v>70200</v>
      </c>
      <c r="H135" s="12">
        <v>0</v>
      </c>
      <c r="I135" s="12">
        <f>[1]октябрь!K164</f>
        <v>69979.33</v>
      </c>
      <c r="J135" s="12">
        <v>0</v>
      </c>
      <c r="K135" s="14">
        <f>I135+J135</f>
        <v>69979.33</v>
      </c>
      <c r="L135" s="39">
        <f t="shared" si="52"/>
        <v>99.685655270655275</v>
      </c>
      <c r="M135" s="8">
        <f t="shared" ref="M135:M162" si="59">K135/G135*100</f>
        <v>99.685655270655275</v>
      </c>
      <c r="N135" s="9" t="e">
        <f t="shared" si="57"/>
        <v>#DIV/0!</v>
      </c>
      <c r="O135" s="1"/>
      <c r="P135" s="1"/>
      <c r="AH135" s="12">
        <v>0</v>
      </c>
      <c r="AI135" s="12">
        <f>G135</f>
        <v>70200</v>
      </c>
    </row>
    <row r="136" spans="1:35" ht="63" customHeight="1" x14ac:dyDescent="0.25">
      <c r="A136" s="17" t="s">
        <v>279</v>
      </c>
      <c r="B136" s="21" t="s">
        <v>20</v>
      </c>
      <c r="C136" s="19" t="s">
        <v>280</v>
      </c>
      <c r="D136" s="19" t="s">
        <v>185</v>
      </c>
      <c r="E136" s="19"/>
      <c r="F136" s="19"/>
      <c r="G136" s="12">
        <f>3000+1800</f>
        <v>4800</v>
      </c>
      <c r="H136" s="12">
        <v>0</v>
      </c>
      <c r="I136" s="12">
        <f>[1]октябрь!K168</f>
        <v>4152.8100000000004</v>
      </c>
      <c r="J136" s="12">
        <f>2000</f>
        <v>2000</v>
      </c>
      <c r="K136" s="14">
        <f>I136+J136</f>
        <v>6152.81</v>
      </c>
      <c r="L136" s="39">
        <f t="shared" si="52"/>
        <v>128.18354166666668</v>
      </c>
      <c r="M136" s="8">
        <f t="shared" si="59"/>
        <v>128.18354166666668</v>
      </c>
      <c r="N136" s="9" t="e">
        <f t="shared" si="57"/>
        <v>#DIV/0!</v>
      </c>
      <c r="O136" s="1"/>
      <c r="P136" s="1"/>
      <c r="AH136" s="12">
        <v>1400</v>
      </c>
      <c r="AI136" s="12">
        <f>AH136+G136</f>
        <v>6200</v>
      </c>
    </row>
    <row r="137" spans="1:35" ht="64.5" customHeight="1" x14ac:dyDescent="0.25">
      <c r="A137" s="31" t="s">
        <v>281</v>
      </c>
      <c r="B137" s="18"/>
      <c r="C137" s="19" t="s">
        <v>282</v>
      </c>
      <c r="D137" s="19"/>
      <c r="E137" s="19"/>
      <c r="F137" s="19"/>
      <c r="G137" s="12">
        <f>G138+G139+G140+G141</f>
        <v>1152700</v>
      </c>
      <c r="H137" s="12">
        <f t="shared" ref="H137:AI137" si="60">H138+H139+H140+H141</f>
        <v>0</v>
      </c>
      <c r="I137" s="12">
        <f t="shared" si="60"/>
        <v>1119455.1100000003</v>
      </c>
      <c r="J137" s="12">
        <f t="shared" si="60"/>
        <v>145606.65</v>
      </c>
      <c r="K137" s="12">
        <f t="shared" si="60"/>
        <v>1265061.7600000002</v>
      </c>
      <c r="L137" s="12"/>
      <c r="M137" s="12" t="e">
        <f t="shared" si="60"/>
        <v>#DIV/0!</v>
      </c>
      <c r="N137" s="12" t="e">
        <f t="shared" si="60"/>
        <v>#DIV/0!</v>
      </c>
      <c r="O137" s="12">
        <f t="shared" si="60"/>
        <v>0</v>
      </c>
      <c r="P137" s="12">
        <f t="shared" si="60"/>
        <v>0</v>
      </c>
      <c r="Q137" s="12">
        <f t="shared" si="60"/>
        <v>0</v>
      </c>
      <c r="R137" s="12">
        <f t="shared" si="60"/>
        <v>0</v>
      </c>
      <c r="S137" s="12">
        <f t="shared" si="60"/>
        <v>0</v>
      </c>
      <c r="T137" s="12">
        <f t="shared" si="60"/>
        <v>0</v>
      </c>
      <c r="U137" s="12">
        <f t="shared" si="60"/>
        <v>0</v>
      </c>
      <c r="V137" s="12">
        <f t="shared" si="60"/>
        <v>0</v>
      </c>
      <c r="W137" s="12">
        <f t="shared" si="60"/>
        <v>0</v>
      </c>
      <c r="X137" s="12">
        <f t="shared" si="60"/>
        <v>0</v>
      </c>
      <c r="Y137" s="12">
        <f t="shared" si="60"/>
        <v>0</v>
      </c>
      <c r="Z137" s="12">
        <f t="shared" si="60"/>
        <v>0</v>
      </c>
      <c r="AA137" s="12">
        <f t="shared" si="60"/>
        <v>0</v>
      </c>
      <c r="AB137" s="12">
        <f t="shared" si="60"/>
        <v>0</v>
      </c>
      <c r="AC137" s="12">
        <f t="shared" si="60"/>
        <v>0</v>
      </c>
      <c r="AD137" s="12">
        <f t="shared" si="60"/>
        <v>0</v>
      </c>
      <c r="AE137" s="12">
        <f t="shared" si="60"/>
        <v>0</v>
      </c>
      <c r="AF137" s="12">
        <f t="shared" si="60"/>
        <v>0</v>
      </c>
      <c r="AG137" s="12">
        <f t="shared" si="60"/>
        <v>0</v>
      </c>
      <c r="AH137" s="12">
        <f t="shared" si="60"/>
        <v>280500</v>
      </c>
      <c r="AI137" s="12">
        <f t="shared" si="60"/>
        <v>1433200</v>
      </c>
    </row>
    <row r="138" spans="1:35" ht="78.75" customHeight="1" x14ac:dyDescent="0.25">
      <c r="A138" s="31" t="s">
        <v>283</v>
      </c>
      <c r="B138" s="18" t="s">
        <v>20</v>
      </c>
      <c r="C138" s="19" t="s">
        <v>284</v>
      </c>
      <c r="D138" s="19" t="s">
        <v>285</v>
      </c>
      <c r="E138" s="19"/>
      <c r="F138" s="19"/>
      <c r="G138" s="12">
        <f>6000</f>
        <v>6000</v>
      </c>
      <c r="H138" s="12">
        <v>0</v>
      </c>
      <c r="I138" s="12">
        <f>[1]октябрь!K170</f>
        <v>6000</v>
      </c>
      <c r="J138" s="12">
        <v>0</v>
      </c>
      <c r="K138" s="12">
        <f>I138+J138</f>
        <v>6000</v>
      </c>
      <c r="L138" s="39">
        <f t="shared" si="52"/>
        <v>100</v>
      </c>
      <c r="M138" s="8">
        <f>K138/G138*100</f>
        <v>100</v>
      </c>
      <c r="N138" s="9" t="e">
        <f>J138/H138*100</f>
        <v>#DIV/0!</v>
      </c>
      <c r="O138" s="1"/>
      <c r="P138" s="1"/>
      <c r="Q138" s="1"/>
      <c r="AH138" s="12">
        <v>0</v>
      </c>
      <c r="AI138" s="12">
        <f>G138</f>
        <v>6000</v>
      </c>
    </row>
    <row r="139" spans="1:35" ht="78.75" customHeight="1" x14ac:dyDescent="0.25">
      <c r="A139" s="31" t="s">
        <v>286</v>
      </c>
      <c r="B139" s="18" t="s">
        <v>20</v>
      </c>
      <c r="C139" s="19" t="s">
        <v>287</v>
      </c>
      <c r="D139" s="19" t="s">
        <v>208</v>
      </c>
      <c r="E139" s="19"/>
      <c r="F139" s="19"/>
      <c r="G139" s="12">
        <v>166700</v>
      </c>
      <c r="H139" s="12">
        <v>0</v>
      </c>
      <c r="I139" s="12">
        <f>[1]октябрь!K171</f>
        <v>0</v>
      </c>
      <c r="J139" s="12">
        <v>0</v>
      </c>
      <c r="K139" s="12">
        <f>I139+J139</f>
        <v>0</v>
      </c>
      <c r="L139" s="39">
        <f t="shared" si="52"/>
        <v>0</v>
      </c>
      <c r="M139" s="8">
        <f t="shared" si="59"/>
        <v>0</v>
      </c>
      <c r="N139" s="9" t="e">
        <f t="shared" si="57"/>
        <v>#DIV/0!</v>
      </c>
      <c r="O139" s="1"/>
      <c r="P139" s="1"/>
      <c r="Q139" s="1"/>
      <c r="AH139" s="12">
        <v>0</v>
      </c>
      <c r="AI139" s="12">
        <f>G139</f>
        <v>166700</v>
      </c>
    </row>
    <row r="140" spans="1:35" ht="94.5" customHeight="1" x14ac:dyDescent="0.25">
      <c r="A140" s="31" t="s">
        <v>288</v>
      </c>
      <c r="B140" s="21" t="s">
        <v>20</v>
      </c>
      <c r="C140" s="19" t="s">
        <v>289</v>
      </c>
      <c r="D140" s="19" t="s">
        <v>185</v>
      </c>
      <c r="E140" s="38"/>
      <c r="F140" s="38"/>
      <c r="G140" s="12">
        <f>10000-10000</f>
        <v>0</v>
      </c>
      <c r="H140" s="12">
        <v>0</v>
      </c>
      <c r="I140" s="12">
        <f>[1]октябрь!K174</f>
        <v>500</v>
      </c>
      <c r="J140" s="12">
        <v>0</v>
      </c>
      <c r="K140" s="14">
        <f>I140+J140</f>
        <v>500</v>
      </c>
      <c r="L140" s="39" t="e">
        <f t="shared" si="52"/>
        <v>#DIV/0!</v>
      </c>
      <c r="M140" s="8" t="e">
        <f t="shared" si="59"/>
        <v>#DIV/0!</v>
      </c>
      <c r="N140" s="9" t="e">
        <f t="shared" si="57"/>
        <v>#DIV/0!</v>
      </c>
      <c r="O140" s="1"/>
      <c r="P140" s="1"/>
      <c r="Q140" s="1"/>
      <c r="AH140" s="12">
        <v>500</v>
      </c>
      <c r="AI140" s="12">
        <v>500</v>
      </c>
    </row>
    <row r="141" spans="1:35" ht="79.5" customHeight="1" x14ac:dyDescent="0.25">
      <c r="A141" s="31" t="s">
        <v>286</v>
      </c>
      <c r="B141" s="21" t="s">
        <v>20</v>
      </c>
      <c r="C141" s="19" t="s">
        <v>290</v>
      </c>
      <c r="D141" s="19" t="s">
        <v>185</v>
      </c>
      <c r="E141" s="38"/>
      <c r="F141" s="38"/>
      <c r="G141" s="12">
        <f>2180000-1200000</f>
        <v>980000</v>
      </c>
      <c r="H141" s="12">
        <v>0</v>
      </c>
      <c r="I141" s="12">
        <f>[1]октябрь!K175</f>
        <v>1112955.1100000003</v>
      </c>
      <c r="J141" s="12">
        <f>-2000+12600+2000+2192.24+1852.31-7000+57.13+307.52+9000+11600+5499.13+45600+61959.3-2060.98+3012.65+987.35</f>
        <v>145606.65</v>
      </c>
      <c r="K141" s="14">
        <f>I141+J141</f>
        <v>1258561.7600000002</v>
      </c>
      <c r="L141" s="39">
        <f t="shared" si="52"/>
        <v>128.42466938775513</v>
      </c>
      <c r="M141" s="8">
        <f>K141/G141*100</f>
        <v>128.42466938775513</v>
      </c>
      <c r="N141" s="9" t="e">
        <f>J141/H141*100</f>
        <v>#DIV/0!</v>
      </c>
      <c r="O141" s="1"/>
      <c r="P141" s="1"/>
      <c r="Q141" s="1"/>
      <c r="AH141" s="12">
        <v>280000</v>
      </c>
      <c r="AI141" s="12">
        <f>AH141+G141</f>
        <v>1260000</v>
      </c>
    </row>
    <row r="142" spans="1:35" ht="124.5" customHeight="1" x14ac:dyDescent="0.25">
      <c r="A142" s="31" t="s">
        <v>291</v>
      </c>
      <c r="B142" s="21"/>
      <c r="C142" s="19" t="s">
        <v>292</v>
      </c>
      <c r="D142" s="19"/>
      <c r="E142" s="38"/>
      <c r="F142" s="38"/>
      <c r="G142" s="12">
        <f>G143</f>
        <v>0</v>
      </c>
      <c r="H142" s="12">
        <f t="shared" ref="H142:AI142" si="61">H143</f>
        <v>0</v>
      </c>
      <c r="I142" s="12">
        <f t="shared" si="61"/>
        <v>-2000</v>
      </c>
      <c r="J142" s="12">
        <f t="shared" si="61"/>
        <v>0</v>
      </c>
      <c r="K142" s="12">
        <f t="shared" si="61"/>
        <v>-2000</v>
      </c>
      <c r="L142" s="12">
        <f t="shared" si="61"/>
        <v>0</v>
      </c>
      <c r="M142" s="12" t="e">
        <f t="shared" si="61"/>
        <v>#DIV/0!</v>
      </c>
      <c r="N142" s="12" t="e">
        <f t="shared" si="61"/>
        <v>#DIV/0!</v>
      </c>
      <c r="O142" s="12">
        <f t="shared" si="61"/>
        <v>0</v>
      </c>
      <c r="P142" s="12">
        <f t="shared" si="61"/>
        <v>0</v>
      </c>
      <c r="Q142" s="12">
        <f t="shared" si="61"/>
        <v>0</v>
      </c>
      <c r="R142" s="12">
        <f t="shared" si="61"/>
        <v>0</v>
      </c>
      <c r="S142" s="12">
        <f t="shared" si="61"/>
        <v>0</v>
      </c>
      <c r="T142" s="12">
        <f t="shared" si="61"/>
        <v>0</v>
      </c>
      <c r="U142" s="12">
        <f t="shared" si="61"/>
        <v>0</v>
      </c>
      <c r="V142" s="12">
        <f t="shared" si="61"/>
        <v>0</v>
      </c>
      <c r="W142" s="12">
        <f t="shared" si="61"/>
        <v>0</v>
      </c>
      <c r="X142" s="12">
        <f t="shared" si="61"/>
        <v>0</v>
      </c>
      <c r="Y142" s="12">
        <f t="shared" si="61"/>
        <v>0</v>
      </c>
      <c r="Z142" s="12">
        <f t="shared" si="61"/>
        <v>0</v>
      </c>
      <c r="AA142" s="12">
        <f t="shared" si="61"/>
        <v>0</v>
      </c>
      <c r="AB142" s="12">
        <f t="shared" si="61"/>
        <v>0</v>
      </c>
      <c r="AC142" s="12">
        <f t="shared" si="61"/>
        <v>0</v>
      </c>
      <c r="AD142" s="12">
        <f t="shared" si="61"/>
        <v>0</v>
      </c>
      <c r="AE142" s="12">
        <f t="shared" si="61"/>
        <v>0</v>
      </c>
      <c r="AF142" s="12">
        <f t="shared" si="61"/>
        <v>0</v>
      </c>
      <c r="AG142" s="12">
        <f t="shared" si="61"/>
        <v>0</v>
      </c>
      <c r="AH142" s="12">
        <f t="shared" si="61"/>
        <v>-2000</v>
      </c>
      <c r="AI142" s="12">
        <f t="shared" si="61"/>
        <v>-2000</v>
      </c>
    </row>
    <row r="143" spans="1:35" ht="157.5" x14ac:dyDescent="0.25">
      <c r="A143" s="31" t="s">
        <v>293</v>
      </c>
      <c r="B143" s="21" t="s">
        <v>20</v>
      </c>
      <c r="C143" s="19" t="s">
        <v>294</v>
      </c>
      <c r="D143" s="19" t="s">
        <v>185</v>
      </c>
      <c r="E143" s="38"/>
      <c r="F143" s="38"/>
      <c r="G143" s="12">
        <v>0</v>
      </c>
      <c r="H143" s="12"/>
      <c r="I143" s="12">
        <f>[1]октябрь!K179</f>
        <v>-2000</v>
      </c>
      <c r="J143" s="12">
        <v>0</v>
      </c>
      <c r="K143" s="14">
        <f>I143+J143</f>
        <v>-2000</v>
      </c>
      <c r="L143" s="39"/>
      <c r="M143" s="8" t="e">
        <f>K143/G143*100</f>
        <v>#DIV/0!</v>
      </c>
      <c r="N143" s="9" t="e">
        <f>J143/H143*100</f>
        <v>#DIV/0!</v>
      </c>
      <c r="O143" s="1"/>
      <c r="P143" s="1"/>
      <c r="Q143" s="1"/>
      <c r="AH143" s="12">
        <v>-2000</v>
      </c>
      <c r="AI143" s="12">
        <f>AH143</f>
        <v>-2000</v>
      </c>
    </row>
    <row r="144" spans="1:35" ht="35.25" customHeight="1" x14ac:dyDescent="0.25">
      <c r="A144" s="31" t="s">
        <v>295</v>
      </c>
      <c r="B144" s="18"/>
      <c r="C144" s="19" t="s">
        <v>296</v>
      </c>
      <c r="D144" s="19"/>
      <c r="E144" s="19"/>
      <c r="F144" s="19"/>
      <c r="G144" s="12">
        <f t="shared" ref="G144:K145" si="62">G145</f>
        <v>144900</v>
      </c>
      <c r="H144" s="12">
        <f t="shared" si="62"/>
        <v>0</v>
      </c>
      <c r="I144" s="12">
        <f t="shared" si="62"/>
        <v>76945.42</v>
      </c>
      <c r="J144" s="12">
        <f t="shared" si="62"/>
        <v>5006.3</v>
      </c>
      <c r="K144" s="12">
        <f t="shared" si="62"/>
        <v>81951.72</v>
      </c>
      <c r="L144" s="39">
        <f t="shared" ref="L144:L164" si="63">IF(M144&gt;200,"свыше200,0",M144)</f>
        <v>56.557432712215316</v>
      </c>
      <c r="M144" s="8">
        <f t="shared" si="59"/>
        <v>56.557432712215316</v>
      </c>
      <c r="N144" s="9" t="e">
        <f t="shared" si="57"/>
        <v>#DIV/0!</v>
      </c>
      <c r="O144" s="1"/>
      <c r="P144" s="1"/>
      <c r="Q144" s="1"/>
      <c r="AH144" s="12">
        <f>AH145</f>
        <v>0</v>
      </c>
      <c r="AI144" s="12">
        <f>AI145</f>
        <v>144900</v>
      </c>
    </row>
    <row r="145" spans="1:35" ht="63" customHeight="1" x14ac:dyDescent="0.25">
      <c r="A145" s="31" t="s">
        <v>297</v>
      </c>
      <c r="B145" s="18"/>
      <c r="C145" s="19" t="s">
        <v>298</v>
      </c>
      <c r="D145" s="19"/>
      <c r="E145" s="19"/>
      <c r="F145" s="19"/>
      <c r="G145" s="12">
        <f t="shared" si="62"/>
        <v>144900</v>
      </c>
      <c r="H145" s="12">
        <f t="shared" si="62"/>
        <v>0</v>
      </c>
      <c r="I145" s="12">
        <f t="shared" si="62"/>
        <v>76945.42</v>
      </c>
      <c r="J145" s="12">
        <f t="shared" si="62"/>
        <v>5006.3</v>
      </c>
      <c r="K145" s="12">
        <f t="shared" si="62"/>
        <v>81951.72</v>
      </c>
      <c r="L145" s="39">
        <f t="shared" si="63"/>
        <v>56.557432712215316</v>
      </c>
      <c r="M145" s="8">
        <f>K145/G145*100</f>
        <v>56.557432712215316</v>
      </c>
      <c r="N145" s="9" t="e">
        <f>J145/H145*100</f>
        <v>#DIV/0!</v>
      </c>
      <c r="O145" s="1"/>
      <c r="P145" s="1"/>
      <c r="Q145" s="1"/>
      <c r="AH145" s="12">
        <f>AH146</f>
        <v>0</v>
      </c>
      <c r="AI145" s="12">
        <f>AI146</f>
        <v>144900</v>
      </c>
    </row>
    <row r="146" spans="1:35" ht="63" customHeight="1" x14ac:dyDescent="0.25">
      <c r="A146" s="31" t="s">
        <v>299</v>
      </c>
      <c r="B146" s="21" t="s">
        <v>20</v>
      </c>
      <c r="C146" s="19" t="s">
        <v>300</v>
      </c>
      <c r="D146" s="19" t="s">
        <v>285</v>
      </c>
      <c r="E146" s="19"/>
      <c r="F146" s="19"/>
      <c r="G146" s="12">
        <v>144900</v>
      </c>
      <c r="H146" s="12">
        <v>0</v>
      </c>
      <c r="I146" s="12">
        <f>[1]октябрь!K182</f>
        <v>76945.42</v>
      </c>
      <c r="J146" s="12">
        <f>6.3+5000</f>
        <v>5006.3</v>
      </c>
      <c r="K146" s="12">
        <f>I146+J146</f>
        <v>81951.72</v>
      </c>
      <c r="L146" s="39">
        <f t="shared" si="63"/>
        <v>56.557432712215316</v>
      </c>
      <c r="M146" s="8">
        <f>K146/G146*100</f>
        <v>56.557432712215316</v>
      </c>
      <c r="N146" s="9" t="e">
        <f>J146/H146*100</f>
        <v>#DIV/0!</v>
      </c>
      <c r="O146" s="1"/>
      <c r="P146" s="1"/>
      <c r="Q146" s="1"/>
      <c r="AH146" s="12">
        <v>0</v>
      </c>
      <c r="AI146" s="12">
        <f>G146</f>
        <v>144900</v>
      </c>
    </row>
    <row r="147" spans="1:35" ht="93.75" customHeight="1" x14ac:dyDescent="0.25">
      <c r="A147" s="31" t="s">
        <v>301</v>
      </c>
      <c r="B147" s="21"/>
      <c r="C147" s="19" t="s">
        <v>302</v>
      </c>
      <c r="D147" s="19"/>
      <c r="E147" s="19"/>
      <c r="F147" s="19"/>
      <c r="G147" s="12">
        <f>G148+G149</f>
        <v>580000</v>
      </c>
      <c r="H147" s="12">
        <f>H148+H149</f>
        <v>0</v>
      </c>
      <c r="I147" s="12">
        <f>I148+I149</f>
        <v>755432.76</v>
      </c>
      <c r="J147" s="12">
        <f>J148+J149</f>
        <v>1472191.5499999998</v>
      </c>
      <c r="K147" s="12">
        <f>K148+K149</f>
        <v>2227624.3099999996</v>
      </c>
      <c r="L147" s="39" t="str">
        <f t="shared" si="63"/>
        <v>свыше200,0</v>
      </c>
      <c r="M147" s="8">
        <f t="shared" si="59"/>
        <v>384.07315689655161</v>
      </c>
      <c r="N147" s="9" t="e">
        <f t="shared" si="57"/>
        <v>#DIV/0!</v>
      </c>
      <c r="O147" s="1"/>
      <c r="P147" s="1"/>
      <c r="Q147" s="1"/>
      <c r="AH147" s="12">
        <f>AH148+AH149</f>
        <v>1667000</v>
      </c>
      <c r="AI147" s="12">
        <f>AI148+AI149</f>
        <v>2247000</v>
      </c>
    </row>
    <row r="148" spans="1:35" ht="63" customHeight="1" x14ac:dyDescent="0.25">
      <c r="A148" s="31" t="s">
        <v>303</v>
      </c>
      <c r="B148" s="21" t="s">
        <v>20</v>
      </c>
      <c r="C148" s="19" t="s">
        <v>304</v>
      </c>
      <c r="D148" s="19" t="s">
        <v>100</v>
      </c>
      <c r="E148" s="19"/>
      <c r="F148" s="19"/>
      <c r="G148" s="12">
        <f>7774800-7324800</f>
        <v>450000</v>
      </c>
      <c r="H148" s="12">
        <v>0</v>
      </c>
      <c r="I148" s="12">
        <f>[1]октябрь!K184</f>
        <v>608503.17000000004</v>
      </c>
      <c r="J148" s="12">
        <f>36573.69+30265.31+1227352+13.65+7000+170986.9</f>
        <v>1472191.5499999998</v>
      </c>
      <c r="K148" s="14">
        <f>I148+J148</f>
        <v>2080694.7199999997</v>
      </c>
      <c r="L148" s="39" t="str">
        <f t="shared" si="63"/>
        <v>свыше200,0</v>
      </c>
      <c r="M148" s="8">
        <f t="shared" si="59"/>
        <v>462.37660444444435</v>
      </c>
      <c r="N148" s="9" t="e">
        <f t="shared" si="57"/>
        <v>#DIV/0!</v>
      </c>
      <c r="O148" s="1"/>
      <c r="P148" s="1"/>
      <c r="Q148" s="1"/>
      <c r="AH148" s="12">
        <v>1650000</v>
      </c>
      <c r="AI148" s="12">
        <f>G148+AH148</f>
        <v>2100000</v>
      </c>
    </row>
    <row r="149" spans="1:35" ht="63" customHeight="1" x14ac:dyDescent="0.25">
      <c r="A149" s="31" t="s">
        <v>305</v>
      </c>
      <c r="B149" s="21" t="s">
        <v>20</v>
      </c>
      <c r="C149" s="19" t="s">
        <v>306</v>
      </c>
      <c r="D149" s="19" t="s">
        <v>100</v>
      </c>
      <c r="E149" s="19"/>
      <c r="F149" s="19"/>
      <c r="G149" s="12">
        <f>380200-250200</f>
        <v>130000</v>
      </c>
      <c r="H149" s="12">
        <v>0</v>
      </c>
      <c r="I149" s="12">
        <f>[1]октябрь!K185</f>
        <v>146929.59</v>
      </c>
      <c r="J149" s="12">
        <v>0</v>
      </c>
      <c r="K149" s="14">
        <f>I149+J149</f>
        <v>146929.59</v>
      </c>
      <c r="L149" s="39">
        <f t="shared" si="63"/>
        <v>113.02276153846154</v>
      </c>
      <c r="M149" s="8">
        <f t="shared" si="59"/>
        <v>113.02276153846154</v>
      </c>
      <c r="N149" s="9" t="e">
        <f t="shared" si="57"/>
        <v>#DIV/0!</v>
      </c>
      <c r="O149" s="1"/>
      <c r="P149" s="1"/>
      <c r="Q149" s="1"/>
      <c r="AH149" s="12">
        <v>17000</v>
      </c>
      <c r="AI149" s="12">
        <f>G149+AH149</f>
        <v>147000</v>
      </c>
    </row>
    <row r="150" spans="1:35" ht="15.75" customHeight="1" x14ac:dyDescent="0.25">
      <c r="A150" s="31" t="s">
        <v>307</v>
      </c>
      <c r="B150" s="21"/>
      <c r="C150" s="19" t="s">
        <v>308</v>
      </c>
      <c r="D150" s="19"/>
      <c r="E150" s="19"/>
      <c r="F150" s="19"/>
      <c r="G150" s="12">
        <f>G151+G153+G156</f>
        <v>6489600</v>
      </c>
      <c r="H150" s="12">
        <f>H151+H153+H156</f>
        <v>0</v>
      </c>
      <c r="I150" s="12">
        <f>I151+I153+I156</f>
        <v>612304.94000000006</v>
      </c>
      <c r="J150" s="12">
        <f>J151+J153+J156</f>
        <v>106.58</v>
      </c>
      <c r="K150" s="12">
        <f>K151+K153+K156</f>
        <v>612411.52</v>
      </c>
      <c r="L150" s="12"/>
      <c r="M150" s="12">
        <f t="shared" ref="M150:AI150" si="64">M151+M153+M156</f>
        <v>67.391949008847917</v>
      </c>
      <c r="N150" s="12" t="e">
        <f t="shared" si="64"/>
        <v>#DIV/0!</v>
      </c>
      <c r="O150" s="12">
        <f t="shared" si="64"/>
        <v>0</v>
      </c>
      <c r="P150" s="12">
        <f t="shared" si="64"/>
        <v>0</v>
      </c>
      <c r="Q150" s="12">
        <f t="shared" si="64"/>
        <v>0</v>
      </c>
      <c r="R150" s="12">
        <f t="shared" si="64"/>
        <v>0</v>
      </c>
      <c r="S150" s="12">
        <f t="shared" si="64"/>
        <v>0</v>
      </c>
      <c r="T150" s="12">
        <f t="shared" si="64"/>
        <v>0</v>
      </c>
      <c r="U150" s="12">
        <f t="shared" si="64"/>
        <v>0</v>
      </c>
      <c r="V150" s="12">
        <f t="shared" si="64"/>
        <v>0</v>
      </c>
      <c r="W150" s="12">
        <f t="shared" si="64"/>
        <v>0</v>
      </c>
      <c r="X150" s="12">
        <f t="shared" si="64"/>
        <v>0</v>
      </c>
      <c r="Y150" s="12">
        <f t="shared" si="64"/>
        <v>0</v>
      </c>
      <c r="Z150" s="12">
        <f t="shared" si="64"/>
        <v>0</v>
      </c>
      <c r="AA150" s="12">
        <f t="shared" si="64"/>
        <v>0</v>
      </c>
      <c r="AB150" s="12">
        <f t="shared" si="64"/>
        <v>0</v>
      </c>
      <c r="AC150" s="12">
        <f t="shared" si="64"/>
        <v>0</v>
      </c>
      <c r="AD150" s="12">
        <f t="shared" si="64"/>
        <v>0</v>
      </c>
      <c r="AE150" s="12">
        <f t="shared" si="64"/>
        <v>0</v>
      </c>
      <c r="AF150" s="12">
        <f t="shared" si="64"/>
        <v>0</v>
      </c>
      <c r="AG150" s="12">
        <f t="shared" si="64"/>
        <v>0</v>
      </c>
      <c r="AH150" s="12">
        <f t="shared" si="64"/>
        <v>-5876300</v>
      </c>
      <c r="AI150" s="12">
        <f t="shared" si="64"/>
        <v>613300</v>
      </c>
    </row>
    <row r="151" spans="1:35" ht="78.75" customHeight="1" x14ac:dyDescent="0.25">
      <c r="A151" s="68" t="s">
        <v>309</v>
      </c>
      <c r="B151" s="55"/>
      <c r="C151" s="27" t="s">
        <v>310</v>
      </c>
      <c r="D151" s="27"/>
      <c r="E151" s="27"/>
      <c r="F151" s="27"/>
      <c r="G151" s="51">
        <f>G152</f>
        <v>200</v>
      </c>
      <c r="H151" s="51">
        <f t="shared" ref="H151:AI151" si="65">H152</f>
        <v>0</v>
      </c>
      <c r="I151" s="51">
        <f t="shared" si="65"/>
        <v>106.69</v>
      </c>
      <c r="J151" s="51">
        <f t="shared" si="65"/>
        <v>0</v>
      </c>
      <c r="K151" s="51">
        <f t="shared" si="65"/>
        <v>106.69</v>
      </c>
      <c r="L151" s="51"/>
      <c r="M151" s="51">
        <f t="shared" si="65"/>
        <v>53.344999999999999</v>
      </c>
      <c r="N151" s="51" t="e">
        <f t="shared" si="65"/>
        <v>#DIV/0!</v>
      </c>
      <c r="O151" s="51">
        <f t="shared" si="65"/>
        <v>0</v>
      </c>
      <c r="P151" s="51">
        <f t="shared" si="65"/>
        <v>0</v>
      </c>
      <c r="Q151" s="51">
        <f t="shared" si="65"/>
        <v>0</v>
      </c>
      <c r="R151" s="51">
        <f t="shared" si="65"/>
        <v>0</v>
      </c>
      <c r="S151" s="51">
        <f t="shared" si="65"/>
        <v>0</v>
      </c>
      <c r="T151" s="51">
        <f t="shared" si="65"/>
        <v>0</v>
      </c>
      <c r="U151" s="51">
        <f t="shared" si="65"/>
        <v>0</v>
      </c>
      <c r="V151" s="51">
        <f t="shared" si="65"/>
        <v>0</v>
      </c>
      <c r="W151" s="51">
        <f t="shared" si="65"/>
        <v>0</v>
      </c>
      <c r="X151" s="51">
        <f t="shared" si="65"/>
        <v>0</v>
      </c>
      <c r="Y151" s="51">
        <f t="shared" si="65"/>
        <v>0</v>
      </c>
      <c r="Z151" s="51">
        <f t="shared" si="65"/>
        <v>0</v>
      </c>
      <c r="AA151" s="51">
        <f t="shared" si="65"/>
        <v>0</v>
      </c>
      <c r="AB151" s="51">
        <f t="shared" si="65"/>
        <v>0</v>
      </c>
      <c r="AC151" s="51">
        <f t="shared" si="65"/>
        <v>0</v>
      </c>
      <c r="AD151" s="51">
        <f t="shared" si="65"/>
        <v>0</v>
      </c>
      <c r="AE151" s="51">
        <f t="shared" si="65"/>
        <v>0</v>
      </c>
      <c r="AF151" s="51">
        <f t="shared" si="65"/>
        <v>0</v>
      </c>
      <c r="AG151" s="51">
        <f t="shared" si="65"/>
        <v>0</v>
      </c>
      <c r="AH151" s="51">
        <f t="shared" si="65"/>
        <v>0</v>
      </c>
      <c r="AI151" s="51">
        <f t="shared" si="65"/>
        <v>200</v>
      </c>
    </row>
    <row r="152" spans="1:35" ht="63" customHeight="1" x14ac:dyDescent="0.25">
      <c r="A152" s="31" t="s">
        <v>311</v>
      </c>
      <c r="B152" s="21" t="s">
        <v>20</v>
      </c>
      <c r="C152" s="19" t="s">
        <v>312</v>
      </c>
      <c r="D152" s="19" t="s">
        <v>100</v>
      </c>
      <c r="E152" s="19"/>
      <c r="F152" s="19"/>
      <c r="G152" s="12">
        <f>200</f>
        <v>200</v>
      </c>
      <c r="H152" s="12">
        <v>0</v>
      </c>
      <c r="I152" s="12">
        <f>[1]октябрь!K189</f>
        <v>106.69</v>
      </c>
      <c r="J152" s="12">
        <v>0</v>
      </c>
      <c r="K152" s="14">
        <f>I152+J152</f>
        <v>106.69</v>
      </c>
      <c r="L152" s="7">
        <f t="shared" si="63"/>
        <v>53.344999999999999</v>
      </c>
      <c r="M152" s="8">
        <f>K152/G152*100</f>
        <v>53.344999999999999</v>
      </c>
      <c r="N152" s="9" t="e">
        <f>J152/H152*100</f>
        <v>#DIV/0!</v>
      </c>
      <c r="O152" s="1"/>
      <c r="P152" s="1"/>
      <c r="Q152" s="1"/>
      <c r="AH152" s="12">
        <v>0</v>
      </c>
      <c r="AI152" s="12">
        <f>G152+AH152</f>
        <v>200</v>
      </c>
    </row>
    <row r="153" spans="1:35" ht="61.5" customHeight="1" x14ac:dyDescent="0.25">
      <c r="A153" s="68" t="s">
        <v>313</v>
      </c>
      <c r="B153" s="55"/>
      <c r="C153" s="27" t="s">
        <v>314</v>
      </c>
      <c r="D153" s="27"/>
      <c r="E153" s="27"/>
      <c r="F153" s="27"/>
      <c r="G153" s="51">
        <f>G154</f>
        <v>2000</v>
      </c>
      <c r="H153" s="51">
        <f t="shared" ref="H153:AI153" si="66">H154</f>
        <v>0</v>
      </c>
      <c r="I153" s="51">
        <f t="shared" si="66"/>
        <v>-14.380000000000109</v>
      </c>
      <c r="J153" s="51">
        <f t="shared" si="66"/>
        <v>106.58</v>
      </c>
      <c r="K153" s="51">
        <f t="shared" si="66"/>
        <v>92.199999999999889</v>
      </c>
      <c r="L153" s="51"/>
      <c r="M153" s="51">
        <f t="shared" si="66"/>
        <v>4.609999999999995</v>
      </c>
      <c r="N153" s="51" t="e">
        <f t="shared" si="66"/>
        <v>#DIV/0!</v>
      </c>
      <c r="O153" s="51">
        <f t="shared" si="66"/>
        <v>0</v>
      </c>
      <c r="P153" s="51">
        <f t="shared" si="66"/>
        <v>0</v>
      </c>
      <c r="Q153" s="51">
        <f t="shared" si="66"/>
        <v>0</v>
      </c>
      <c r="R153" s="51">
        <f t="shared" si="66"/>
        <v>0</v>
      </c>
      <c r="S153" s="51">
        <f t="shared" si="66"/>
        <v>0</v>
      </c>
      <c r="T153" s="51">
        <f t="shared" si="66"/>
        <v>0</v>
      </c>
      <c r="U153" s="51">
        <f t="shared" si="66"/>
        <v>0</v>
      </c>
      <c r="V153" s="51">
        <f t="shared" si="66"/>
        <v>0</v>
      </c>
      <c r="W153" s="51">
        <f t="shared" si="66"/>
        <v>0</v>
      </c>
      <c r="X153" s="51">
        <f t="shared" si="66"/>
        <v>0</v>
      </c>
      <c r="Y153" s="51">
        <f t="shared" si="66"/>
        <v>0</v>
      </c>
      <c r="Z153" s="51">
        <f t="shared" si="66"/>
        <v>0</v>
      </c>
      <c r="AA153" s="51">
        <f t="shared" si="66"/>
        <v>0</v>
      </c>
      <c r="AB153" s="51">
        <f t="shared" si="66"/>
        <v>0</v>
      </c>
      <c r="AC153" s="51">
        <f t="shared" si="66"/>
        <v>0</v>
      </c>
      <c r="AD153" s="51">
        <f t="shared" si="66"/>
        <v>0</v>
      </c>
      <c r="AE153" s="51">
        <f t="shared" si="66"/>
        <v>0</v>
      </c>
      <c r="AF153" s="51">
        <f t="shared" si="66"/>
        <v>0</v>
      </c>
      <c r="AG153" s="51">
        <f t="shared" si="66"/>
        <v>0</v>
      </c>
      <c r="AH153" s="51">
        <f t="shared" si="66"/>
        <v>-1900</v>
      </c>
      <c r="AI153" s="51">
        <f t="shared" si="66"/>
        <v>100</v>
      </c>
    </row>
    <row r="154" spans="1:35" ht="62.25" customHeight="1" x14ac:dyDescent="0.25">
      <c r="A154" s="68" t="s">
        <v>315</v>
      </c>
      <c r="B154" s="55"/>
      <c r="C154" s="27" t="s">
        <v>316</v>
      </c>
      <c r="D154" s="27"/>
      <c r="E154" s="27"/>
      <c r="F154" s="27"/>
      <c r="G154" s="51">
        <f>G155</f>
        <v>2000</v>
      </c>
      <c r="H154" s="51">
        <f t="shared" ref="H154:AI154" si="67">H155</f>
        <v>0</v>
      </c>
      <c r="I154" s="51">
        <f t="shared" si="67"/>
        <v>-14.380000000000109</v>
      </c>
      <c r="J154" s="51">
        <f t="shared" si="67"/>
        <v>106.58</v>
      </c>
      <c r="K154" s="51">
        <f t="shared" si="67"/>
        <v>92.199999999999889</v>
      </c>
      <c r="L154" s="51"/>
      <c r="M154" s="51">
        <f t="shared" si="67"/>
        <v>4.609999999999995</v>
      </c>
      <c r="N154" s="51" t="e">
        <f t="shared" si="67"/>
        <v>#DIV/0!</v>
      </c>
      <c r="O154" s="51">
        <f t="shared" si="67"/>
        <v>0</v>
      </c>
      <c r="P154" s="51">
        <f t="shared" si="67"/>
        <v>0</v>
      </c>
      <c r="Q154" s="51">
        <f t="shared" si="67"/>
        <v>0</v>
      </c>
      <c r="R154" s="51">
        <f t="shared" si="67"/>
        <v>0</v>
      </c>
      <c r="S154" s="51">
        <f t="shared" si="67"/>
        <v>0</v>
      </c>
      <c r="T154" s="51">
        <f t="shared" si="67"/>
        <v>0</v>
      </c>
      <c r="U154" s="51">
        <f t="shared" si="67"/>
        <v>0</v>
      </c>
      <c r="V154" s="51">
        <f t="shared" si="67"/>
        <v>0</v>
      </c>
      <c r="W154" s="51">
        <f t="shared" si="67"/>
        <v>0</v>
      </c>
      <c r="X154" s="51">
        <f t="shared" si="67"/>
        <v>0</v>
      </c>
      <c r="Y154" s="51">
        <f t="shared" si="67"/>
        <v>0</v>
      </c>
      <c r="Z154" s="51">
        <f t="shared" si="67"/>
        <v>0</v>
      </c>
      <c r="AA154" s="51">
        <f t="shared" si="67"/>
        <v>0</v>
      </c>
      <c r="AB154" s="51">
        <f t="shared" si="67"/>
        <v>0</v>
      </c>
      <c r="AC154" s="51">
        <f t="shared" si="67"/>
        <v>0</v>
      </c>
      <c r="AD154" s="51">
        <f t="shared" si="67"/>
        <v>0</v>
      </c>
      <c r="AE154" s="51">
        <f t="shared" si="67"/>
        <v>0</v>
      </c>
      <c r="AF154" s="51">
        <f t="shared" si="67"/>
        <v>0</v>
      </c>
      <c r="AG154" s="51">
        <f t="shared" si="67"/>
        <v>0</v>
      </c>
      <c r="AH154" s="51">
        <f t="shared" si="67"/>
        <v>-1900</v>
      </c>
      <c r="AI154" s="51">
        <f t="shared" si="67"/>
        <v>100</v>
      </c>
    </row>
    <row r="155" spans="1:35" ht="64.5" customHeight="1" x14ac:dyDescent="0.25">
      <c r="A155" s="31" t="s">
        <v>315</v>
      </c>
      <c r="B155" s="21" t="s">
        <v>20</v>
      </c>
      <c r="C155" s="19" t="s">
        <v>317</v>
      </c>
      <c r="D155" s="19" t="s">
        <v>100</v>
      </c>
      <c r="E155" s="19"/>
      <c r="F155" s="19"/>
      <c r="G155" s="12">
        <f>2000</f>
        <v>2000</v>
      </c>
      <c r="H155" s="12">
        <v>0</v>
      </c>
      <c r="I155" s="12">
        <f>[1]октябрь!K194</f>
        <v>-14.380000000000109</v>
      </c>
      <c r="J155" s="12">
        <f>106.58</f>
        <v>106.58</v>
      </c>
      <c r="K155" s="12">
        <f>I155+J155</f>
        <v>92.199999999999889</v>
      </c>
      <c r="L155" s="7">
        <f t="shared" si="63"/>
        <v>4.609999999999995</v>
      </c>
      <c r="M155" s="8">
        <f t="shared" si="59"/>
        <v>4.609999999999995</v>
      </c>
      <c r="N155" s="9" t="e">
        <f t="shared" si="57"/>
        <v>#DIV/0!</v>
      </c>
      <c r="O155" s="1"/>
      <c r="P155" s="1"/>
      <c r="Q155" s="1"/>
      <c r="AH155" s="12">
        <v>-1900</v>
      </c>
      <c r="AI155" s="12">
        <f>G155+AH155</f>
        <v>100</v>
      </c>
    </row>
    <row r="156" spans="1:35" ht="33.75" customHeight="1" x14ac:dyDescent="0.25">
      <c r="A156" s="68" t="s">
        <v>318</v>
      </c>
      <c r="B156" s="55"/>
      <c r="C156" s="27" t="s">
        <v>319</v>
      </c>
      <c r="D156" s="27"/>
      <c r="E156" s="27"/>
      <c r="F156" s="27"/>
      <c r="G156" s="51">
        <f>G157</f>
        <v>6487400</v>
      </c>
      <c r="H156" s="51">
        <f>H157</f>
        <v>0</v>
      </c>
      <c r="I156" s="51">
        <f>I157</f>
        <v>612212.63</v>
      </c>
      <c r="J156" s="51">
        <f>J157</f>
        <v>0</v>
      </c>
      <c r="K156" s="51">
        <f>K157</f>
        <v>612212.63</v>
      </c>
      <c r="L156" s="7">
        <f t="shared" si="63"/>
        <v>9.4369490088479218</v>
      </c>
      <c r="M156" s="8">
        <f t="shared" si="59"/>
        <v>9.4369490088479218</v>
      </c>
      <c r="N156" s="9" t="e">
        <f t="shared" si="57"/>
        <v>#DIV/0!</v>
      </c>
      <c r="O156" s="1"/>
      <c r="P156" s="1"/>
      <c r="AH156" s="51">
        <f>AH157</f>
        <v>-5874400</v>
      </c>
      <c r="AI156" s="51">
        <f>AI157</f>
        <v>613000</v>
      </c>
    </row>
    <row r="157" spans="1:35" ht="47.25" x14ac:dyDescent="0.25">
      <c r="A157" s="31" t="s">
        <v>320</v>
      </c>
      <c r="B157" s="21" t="s">
        <v>20</v>
      </c>
      <c r="C157" s="19" t="s">
        <v>321</v>
      </c>
      <c r="D157" s="19" t="s">
        <v>100</v>
      </c>
      <c r="E157" s="19"/>
      <c r="F157" s="19"/>
      <c r="G157" s="12">
        <f>6543800-56400</f>
        <v>6487400</v>
      </c>
      <c r="H157" s="12">
        <v>0</v>
      </c>
      <c r="I157" s="12">
        <f>[1]октябрь!K199</f>
        <v>612212.63</v>
      </c>
      <c r="J157" s="12">
        <v>0</v>
      </c>
      <c r="K157" s="14">
        <f>I157+J157</f>
        <v>612212.63</v>
      </c>
      <c r="L157" s="7">
        <f t="shared" si="63"/>
        <v>9.4369490088479218</v>
      </c>
      <c r="M157" s="8">
        <f t="shared" si="59"/>
        <v>9.4369490088479218</v>
      </c>
      <c r="N157" s="9" t="e">
        <f t="shared" si="57"/>
        <v>#DIV/0!</v>
      </c>
      <c r="O157" s="1"/>
      <c r="P157" s="1"/>
      <c r="AH157" s="12">
        <v>-5874400</v>
      </c>
      <c r="AI157" s="12">
        <f>G157+AH157</f>
        <v>613000</v>
      </c>
    </row>
    <row r="158" spans="1:35" ht="30" customHeight="1" x14ac:dyDescent="0.25">
      <c r="A158" s="53" t="s">
        <v>322</v>
      </c>
      <c r="B158" s="24"/>
      <c r="C158" s="27" t="s">
        <v>323</v>
      </c>
      <c r="D158" s="27"/>
      <c r="E158" s="27"/>
      <c r="F158" s="27"/>
      <c r="G158" s="51">
        <f>G159+G161+G163</f>
        <v>0</v>
      </c>
      <c r="H158" s="51">
        <f>H159+H161+H163</f>
        <v>0</v>
      </c>
      <c r="I158" s="51">
        <f>I159+I161+I163</f>
        <v>116308.94999999998</v>
      </c>
      <c r="J158" s="51">
        <f>J159+J161+J163</f>
        <v>-129618.31</v>
      </c>
      <c r="K158" s="51">
        <f>K159+K161+K163</f>
        <v>-13309.360000000055</v>
      </c>
      <c r="L158" s="7" t="e">
        <f t="shared" si="63"/>
        <v>#DIV/0!</v>
      </c>
      <c r="M158" s="8" t="e">
        <f t="shared" si="59"/>
        <v>#DIV/0!</v>
      </c>
      <c r="N158" s="9" t="e">
        <f t="shared" si="57"/>
        <v>#DIV/0!</v>
      </c>
      <c r="AH158" s="51">
        <f>AH159+AH161+AH163</f>
        <v>0</v>
      </c>
      <c r="AI158" s="51">
        <f>AI159+AI161+AI163</f>
        <v>0</v>
      </c>
    </row>
    <row r="159" spans="1:35" ht="30" customHeight="1" x14ac:dyDescent="0.25">
      <c r="A159" s="53" t="s">
        <v>324</v>
      </c>
      <c r="B159" s="24"/>
      <c r="C159" s="27" t="s">
        <v>325</v>
      </c>
      <c r="D159" s="27"/>
      <c r="E159" s="27"/>
      <c r="F159" s="27"/>
      <c r="G159" s="51">
        <f>G160</f>
        <v>0</v>
      </c>
      <c r="H159" s="51">
        <f>H160</f>
        <v>0</v>
      </c>
      <c r="I159" s="51">
        <f>I160</f>
        <v>109466.22000000003</v>
      </c>
      <c r="J159" s="51">
        <f>J160</f>
        <v>-109466.22</v>
      </c>
      <c r="K159" s="51">
        <f>K160</f>
        <v>0</v>
      </c>
      <c r="L159" s="7" t="e">
        <f t="shared" si="63"/>
        <v>#DIV/0!</v>
      </c>
      <c r="M159" s="8" t="e">
        <f t="shared" si="59"/>
        <v>#DIV/0!</v>
      </c>
      <c r="N159" s="9" t="e">
        <f t="shared" si="57"/>
        <v>#DIV/0!</v>
      </c>
      <c r="AH159" s="51">
        <f>AH160</f>
        <v>0</v>
      </c>
      <c r="AI159" s="51">
        <f>AI160</f>
        <v>0</v>
      </c>
    </row>
    <row r="160" spans="1:35" ht="17.25" customHeight="1" x14ac:dyDescent="0.25">
      <c r="A160" s="17" t="s">
        <v>326</v>
      </c>
      <c r="B160" s="21" t="s">
        <v>20</v>
      </c>
      <c r="C160" s="19" t="s">
        <v>327</v>
      </c>
      <c r="D160" s="19" t="s">
        <v>100</v>
      </c>
      <c r="E160" s="27"/>
      <c r="F160" s="27"/>
      <c r="G160" s="12">
        <v>0</v>
      </c>
      <c r="H160" s="12">
        <v>0</v>
      </c>
      <c r="I160" s="12">
        <f>[1]октябрь!K202</f>
        <v>109466.22000000003</v>
      </c>
      <c r="J160" s="12">
        <f>-109466.22+4972.38-4972.38</f>
        <v>-109466.22</v>
      </c>
      <c r="K160" s="14">
        <f>I160+J160</f>
        <v>0</v>
      </c>
      <c r="L160" s="7" t="e">
        <f t="shared" si="63"/>
        <v>#DIV/0!</v>
      </c>
      <c r="M160" s="8" t="e">
        <f t="shared" si="59"/>
        <v>#DIV/0!</v>
      </c>
      <c r="N160" s="9" t="e">
        <f t="shared" si="57"/>
        <v>#DIV/0!</v>
      </c>
      <c r="AH160" s="12">
        <v>0</v>
      </c>
      <c r="AI160" s="12">
        <v>0</v>
      </c>
    </row>
    <row r="161" spans="1:35" ht="15.75" customHeight="1" x14ac:dyDescent="0.25">
      <c r="A161" s="53" t="s">
        <v>328</v>
      </c>
      <c r="B161" s="24"/>
      <c r="C161" s="27" t="s">
        <v>329</v>
      </c>
      <c r="D161" s="27"/>
      <c r="E161" s="27"/>
      <c r="F161" s="27"/>
      <c r="G161" s="51">
        <f>G162</f>
        <v>0</v>
      </c>
      <c r="H161" s="51">
        <f>H162</f>
        <v>0</v>
      </c>
      <c r="I161" s="51">
        <f>I162</f>
        <v>6842.729999999945</v>
      </c>
      <c r="J161" s="51">
        <f>J162</f>
        <v>-20152.09</v>
      </c>
      <c r="K161" s="51">
        <f>K162</f>
        <v>-13309.360000000055</v>
      </c>
      <c r="L161" s="7" t="e">
        <f t="shared" si="63"/>
        <v>#DIV/0!</v>
      </c>
      <c r="M161" s="8" t="e">
        <f t="shared" si="59"/>
        <v>#DIV/0!</v>
      </c>
      <c r="N161" s="9" t="e">
        <f t="shared" si="57"/>
        <v>#DIV/0!</v>
      </c>
      <c r="AH161" s="51">
        <f>AH162</f>
        <v>0</v>
      </c>
      <c r="AI161" s="51">
        <f>AI162</f>
        <v>0</v>
      </c>
    </row>
    <row r="162" spans="1:35" ht="15.75" customHeight="1" x14ac:dyDescent="0.25">
      <c r="A162" s="17" t="s">
        <v>330</v>
      </c>
      <c r="B162" s="21" t="s">
        <v>20</v>
      </c>
      <c r="C162" s="19" t="s">
        <v>331</v>
      </c>
      <c r="D162" s="19" t="s">
        <v>100</v>
      </c>
      <c r="E162" s="19"/>
      <c r="F162" s="19"/>
      <c r="G162" s="12">
        <v>0</v>
      </c>
      <c r="H162" s="12">
        <v>0</v>
      </c>
      <c r="I162" s="12">
        <f>[1]октябрь!K204</f>
        <v>6842.729999999945</v>
      </c>
      <c r="J162" s="12">
        <f>-10000+500+7347.76-1082.17-20000+3082.32</f>
        <v>-20152.09</v>
      </c>
      <c r="K162" s="14">
        <f>I162+J162</f>
        <v>-13309.360000000055</v>
      </c>
      <c r="L162" s="7" t="e">
        <f t="shared" si="63"/>
        <v>#DIV/0!</v>
      </c>
      <c r="M162" s="8" t="e">
        <f t="shared" si="59"/>
        <v>#DIV/0!</v>
      </c>
      <c r="N162" s="9" t="e">
        <f t="shared" si="57"/>
        <v>#DIV/0!</v>
      </c>
      <c r="AH162" s="12">
        <v>0</v>
      </c>
      <c r="AI162" s="12">
        <v>0</v>
      </c>
    </row>
    <row r="163" spans="1:35" ht="15.75" customHeight="1" x14ac:dyDescent="0.25">
      <c r="A163" s="53" t="s">
        <v>332</v>
      </c>
      <c r="B163" s="55"/>
      <c r="C163" s="27" t="s">
        <v>333</v>
      </c>
      <c r="D163" s="27"/>
      <c r="E163" s="27"/>
      <c r="F163" s="27"/>
      <c r="G163" s="51">
        <f>G164</f>
        <v>0</v>
      </c>
      <c r="H163" s="51">
        <f>H164</f>
        <v>0</v>
      </c>
      <c r="I163" s="51">
        <f>I164</f>
        <v>0</v>
      </c>
      <c r="J163" s="51">
        <f>J164</f>
        <v>0</v>
      </c>
      <c r="K163" s="51">
        <f>K164</f>
        <v>0</v>
      </c>
      <c r="L163" s="7" t="e">
        <f t="shared" si="63"/>
        <v>#DIV/0!</v>
      </c>
      <c r="M163" s="8" t="e">
        <f>K163/G163*100</f>
        <v>#DIV/0!</v>
      </c>
      <c r="N163" s="9" t="e">
        <f>J163/H163*100</f>
        <v>#DIV/0!</v>
      </c>
      <c r="AH163" s="51">
        <f>AH164</f>
        <v>0</v>
      </c>
      <c r="AI163" s="51">
        <f>AI164</f>
        <v>0</v>
      </c>
    </row>
    <row r="164" spans="1:35" ht="31.5" customHeight="1" x14ac:dyDescent="0.25">
      <c r="A164" s="17" t="s">
        <v>334</v>
      </c>
      <c r="B164" s="21" t="s">
        <v>20</v>
      </c>
      <c r="C164" s="19" t="s">
        <v>335</v>
      </c>
      <c r="D164" s="19" t="s">
        <v>100</v>
      </c>
      <c r="E164" s="19"/>
      <c r="F164" s="19"/>
      <c r="G164" s="12">
        <v>0</v>
      </c>
      <c r="H164" s="12">
        <v>0</v>
      </c>
      <c r="I164" s="12">
        <f>[1]октябрь!K206</f>
        <v>0</v>
      </c>
      <c r="J164" s="12">
        <v>0</v>
      </c>
      <c r="K164" s="14">
        <f>I164+J164</f>
        <v>0</v>
      </c>
      <c r="L164" s="39" t="e">
        <f t="shared" si="63"/>
        <v>#DIV/0!</v>
      </c>
      <c r="M164" s="8" t="e">
        <f>K164/G164*100</f>
        <v>#DIV/0!</v>
      </c>
      <c r="N164" s="9" t="e">
        <f>J164/H164*100</f>
        <v>#DIV/0!</v>
      </c>
      <c r="AH164" s="12">
        <v>0</v>
      </c>
      <c r="AI164" s="12">
        <v>0</v>
      </c>
    </row>
    <row r="165" spans="1:35" x14ac:dyDescent="0.25">
      <c r="A165" s="2"/>
      <c r="B165" s="2"/>
      <c r="C165" s="2"/>
      <c r="D165" s="2"/>
      <c r="E165" s="2"/>
      <c r="F165" s="2"/>
      <c r="G165" s="2"/>
      <c r="H165" s="2"/>
      <c r="I165" s="2"/>
      <c r="J165" s="2"/>
      <c r="K165" s="2"/>
      <c r="L165" s="2"/>
      <c r="M165" s="2"/>
      <c r="AH165" s="2"/>
      <c r="AI165" s="2"/>
    </row>
    <row r="166" spans="1:35" x14ac:dyDescent="0.25">
      <c r="A166" s="2"/>
      <c r="B166" s="2"/>
      <c r="C166" s="2"/>
      <c r="D166" s="2"/>
      <c r="E166" s="2"/>
      <c r="F166" s="2"/>
      <c r="G166" s="2"/>
      <c r="H166" s="2"/>
      <c r="I166" s="2"/>
      <c r="J166" s="2"/>
      <c r="K166" s="2"/>
      <c r="L166" s="2"/>
      <c r="M166" s="2"/>
      <c r="AH166" s="2"/>
      <c r="AI166" s="2"/>
    </row>
    <row r="167" spans="1:35" x14ac:dyDescent="0.25">
      <c r="A167" s="2"/>
      <c r="B167" s="2"/>
      <c r="C167" s="2"/>
      <c r="D167" s="2"/>
      <c r="E167" s="2"/>
      <c r="F167" s="2"/>
      <c r="G167" s="2"/>
      <c r="H167" s="2"/>
      <c r="I167" s="2"/>
      <c r="J167" s="2"/>
      <c r="K167" s="2"/>
      <c r="L167" s="2"/>
      <c r="M167" s="2"/>
      <c r="AH167" s="2"/>
      <c r="AI167" s="2"/>
    </row>
    <row r="168" spans="1:35" x14ac:dyDescent="0.25">
      <c r="A168" s="2"/>
      <c r="B168" s="2"/>
      <c r="C168" s="2"/>
      <c r="D168" s="2"/>
      <c r="E168" s="2"/>
      <c r="F168" s="2"/>
      <c r="G168" s="2"/>
      <c r="H168" s="2"/>
      <c r="I168" s="2"/>
      <c r="J168" s="2"/>
      <c r="K168" s="2"/>
      <c r="L168" s="2"/>
      <c r="M168" s="2"/>
      <c r="AH168" s="2"/>
      <c r="AI168" s="2"/>
    </row>
    <row r="169" spans="1:35" x14ac:dyDescent="0.25">
      <c r="A169" s="2"/>
      <c r="B169" s="2"/>
      <c r="C169" s="2"/>
      <c r="D169" s="2"/>
      <c r="E169" s="2"/>
      <c r="F169" s="2"/>
      <c r="G169" s="2"/>
      <c r="H169" s="2"/>
      <c r="I169" s="2"/>
      <c r="J169" s="2"/>
      <c r="K169" s="2"/>
      <c r="L169" s="2"/>
      <c r="M169" s="2"/>
      <c r="AH169" s="2"/>
      <c r="AI169" s="2"/>
    </row>
    <row r="170" spans="1:35" x14ac:dyDescent="0.25">
      <c r="A170" s="2"/>
      <c r="B170" s="2"/>
      <c r="C170" s="2"/>
      <c r="D170" s="2"/>
      <c r="E170" s="2"/>
      <c r="F170" s="2"/>
      <c r="G170" s="2"/>
      <c r="H170" s="2"/>
      <c r="I170" s="2"/>
      <c r="J170" s="2"/>
      <c r="K170" s="2"/>
      <c r="L170" s="2"/>
      <c r="M170" s="2"/>
      <c r="AH170" s="2"/>
      <c r="AI170" s="2"/>
    </row>
    <row r="171" spans="1:35" x14ac:dyDescent="0.25">
      <c r="A171" s="2"/>
      <c r="B171" s="2"/>
      <c r="C171" s="2"/>
      <c r="D171" s="2"/>
      <c r="E171" s="2"/>
      <c r="F171" s="2"/>
      <c r="G171" s="2"/>
      <c r="H171" s="2"/>
      <c r="I171" s="2"/>
      <c r="J171" s="2"/>
      <c r="K171" s="2"/>
      <c r="L171" s="2"/>
      <c r="M171" s="2"/>
      <c r="AH171" s="2"/>
      <c r="AI171" s="2"/>
    </row>
    <row r="172" spans="1:35" x14ac:dyDescent="0.25">
      <c r="A172" s="2"/>
      <c r="B172" s="2"/>
      <c r="C172" s="2"/>
      <c r="D172" s="2"/>
      <c r="E172" s="2"/>
      <c r="F172" s="2"/>
      <c r="G172" s="2"/>
      <c r="H172" s="2"/>
      <c r="I172" s="2"/>
      <c r="J172" s="2"/>
      <c r="K172" s="2"/>
      <c r="L172" s="2"/>
      <c r="M172" s="2"/>
      <c r="AH172" s="2"/>
      <c r="AI172" s="2"/>
    </row>
    <row r="173" spans="1:35" x14ac:dyDescent="0.25">
      <c r="A173" s="2"/>
      <c r="B173" s="2"/>
      <c r="C173" s="2"/>
      <c r="D173" s="2"/>
      <c r="E173" s="2"/>
      <c r="F173" s="2"/>
      <c r="G173" s="2"/>
      <c r="H173" s="2"/>
      <c r="I173" s="2"/>
      <c r="J173" s="2"/>
      <c r="K173" s="2"/>
      <c r="L173" s="2"/>
      <c r="M173" s="2"/>
      <c r="AH173" s="2"/>
      <c r="AI173" s="2"/>
    </row>
    <row r="174" spans="1:35" x14ac:dyDescent="0.25">
      <c r="A174" s="2"/>
      <c r="B174" s="2"/>
      <c r="C174" s="2"/>
      <c r="D174" s="2"/>
      <c r="E174" s="2"/>
      <c r="F174" s="2"/>
      <c r="G174" s="2"/>
      <c r="H174" s="2"/>
      <c r="I174" s="2"/>
      <c r="J174" s="2"/>
      <c r="K174" s="2"/>
      <c r="L174" s="2"/>
      <c r="M174" s="2"/>
      <c r="AH174" s="2"/>
      <c r="AI174" s="2"/>
    </row>
    <row r="175" spans="1:35" x14ac:dyDescent="0.25">
      <c r="A175" s="2"/>
      <c r="B175" s="2"/>
      <c r="C175" s="2"/>
      <c r="D175" s="2"/>
      <c r="E175" s="2"/>
      <c r="F175" s="2"/>
      <c r="G175" s="2"/>
      <c r="H175" s="2"/>
      <c r="I175" s="2"/>
      <c r="J175" s="2"/>
      <c r="K175" s="2"/>
      <c r="L175" s="2"/>
      <c r="M175" s="2"/>
      <c r="AH175" s="2"/>
      <c r="AI175" s="2"/>
    </row>
    <row r="176" spans="1:35" x14ac:dyDescent="0.25">
      <c r="A176" s="2"/>
      <c r="B176" s="2"/>
      <c r="C176" s="2"/>
      <c r="D176" s="2"/>
      <c r="E176" s="2"/>
      <c r="F176" s="2"/>
      <c r="G176" s="2"/>
      <c r="H176" s="2"/>
      <c r="I176" s="2"/>
      <c r="J176" s="2"/>
      <c r="K176" s="2"/>
      <c r="L176" s="2"/>
      <c r="M176" s="2"/>
      <c r="AH176" s="2"/>
      <c r="AI176" s="2"/>
    </row>
    <row r="177" spans="1:35" x14ac:dyDescent="0.25">
      <c r="A177" s="2"/>
      <c r="B177" s="2"/>
      <c r="C177" s="2"/>
      <c r="D177" s="2"/>
      <c r="E177" s="2"/>
      <c r="F177" s="2"/>
      <c r="G177" s="2"/>
      <c r="H177" s="2"/>
      <c r="I177" s="2"/>
      <c r="J177" s="2"/>
      <c r="K177" s="2"/>
      <c r="L177" s="2"/>
      <c r="M177" s="2"/>
      <c r="AH177" s="2"/>
      <c r="AI177" s="2"/>
    </row>
    <row r="178" spans="1:35" x14ac:dyDescent="0.25">
      <c r="A178" s="2"/>
      <c r="B178" s="2"/>
      <c r="C178" s="2"/>
      <c r="D178" s="2"/>
      <c r="E178" s="2"/>
      <c r="F178" s="2"/>
      <c r="G178" s="2"/>
      <c r="H178" s="2"/>
      <c r="I178" s="2"/>
      <c r="J178" s="2"/>
      <c r="K178" s="2"/>
      <c r="L178" s="2"/>
      <c r="M178" s="2"/>
      <c r="AH178" s="2"/>
      <c r="AI178" s="2"/>
    </row>
    <row r="179" spans="1:35" x14ac:dyDescent="0.25">
      <c r="A179" s="2"/>
      <c r="B179" s="2"/>
      <c r="C179" s="2"/>
      <c r="D179" s="2"/>
      <c r="E179" s="2"/>
      <c r="F179" s="2"/>
      <c r="G179" s="2"/>
      <c r="H179" s="2"/>
      <c r="I179" s="2"/>
      <c r="J179" s="2"/>
      <c r="K179" s="2"/>
      <c r="L179" s="2"/>
      <c r="M179" s="2"/>
      <c r="AH179" s="2"/>
      <c r="AI179" s="2"/>
    </row>
    <row r="180" spans="1:35" x14ac:dyDescent="0.25">
      <c r="A180" s="2"/>
      <c r="B180" s="2"/>
      <c r="C180" s="2"/>
      <c r="D180" s="2"/>
      <c r="E180" s="2"/>
      <c r="F180" s="2"/>
      <c r="G180" s="2"/>
      <c r="H180" s="2"/>
      <c r="I180" s="2"/>
      <c r="J180" s="2"/>
      <c r="K180" s="2"/>
      <c r="L180" s="2"/>
      <c r="M180" s="2"/>
      <c r="AH180" s="2"/>
      <c r="AI180" s="2"/>
    </row>
    <row r="181" spans="1:35" x14ac:dyDescent="0.25">
      <c r="A181" s="2"/>
      <c r="B181" s="2"/>
      <c r="C181" s="2"/>
      <c r="D181" s="2"/>
      <c r="E181" s="2"/>
      <c r="F181" s="2"/>
      <c r="G181" s="2"/>
      <c r="H181" s="2"/>
      <c r="I181" s="2"/>
      <c r="J181" s="2"/>
      <c r="K181" s="2"/>
      <c r="L181" s="2"/>
      <c r="M181" s="2"/>
      <c r="AH181" s="2"/>
      <c r="AI181" s="2"/>
    </row>
    <row r="182" spans="1:35" x14ac:dyDescent="0.25">
      <c r="A182" s="2"/>
      <c r="B182" s="2"/>
      <c r="C182" s="2"/>
      <c r="D182" s="2"/>
      <c r="E182" s="2"/>
      <c r="F182" s="2"/>
      <c r="G182" s="2"/>
      <c r="H182" s="2"/>
      <c r="I182" s="2"/>
      <c r="J182" s="2"/>
      <c r="K182" s="2"/>
      <c r="L182" s="2"/>
      <c r="M182" s="2"/>
      <c r="AH182" s="2"/>
      <c r="AI182" s="2"/>
    </row>
    <row r="183" spans="1:35" x14ac:dyDescent="0.25">
      <c r="A183" s="2"/>
      <c r="B183" s="2"/>
      <c r="C183" s="2"/>
      <c r="D183" s="2"/>
      <c r="E183" s="2"/>
      <c r="F183" s="2"/>
      <c r="G183" s="2"/>
      <c r="H183" s="2"/>
      <c r="I183" s="2"/>
      <c r="J183" s="2"/>
      <c r="K183" s="2"/>
      <c r="L183" s="2"/>
      <c r="M183" s="2"/>
      <c r="AH183" s="2"/>
      <c r="AI183" s="2"/>
    </row>
    <row r="184" spans="1:35" x14ac:dyDescent="0.25">
      <c r="A184" s="2"/>
      <c r="B184" s="2"/>
      <c r="C184" s="2"/>
      <c r="D184" s="2"/>
      <c r="E184" s="2"/>
      <c r="F184" s="2"/>
      <c r="G184" s="2"/>
      <c r="H184" s="2"/>
      <c r="I184" s="2"/>
      <c r="J184" s="2"/>
      <c r="K184" s="2"/>
      <c r="L184" s="2"/>
      <c r="M184" s="2"/>
      <c r="AH184" s="2"/>
      <c r="AI184" s="2"/>
    </row>
    <row r="185" spans="1:35" x14ac:dyDescent="0.25">
      <c r="A185" s="2"/>
      <c r="B185" s="2"/>
      <c r="C185" s="2"/>
      <c r="D185" s="2"/>
      <c r="E185" s="2"/>
      <c r="F185" s="2"/>
      <c r="G185" s="2"/>
      <c r="H185" s="2"/>
      <c r="I185" s="2"/>
      <c r="J185" s="2"/>
      <c r="K185" s="2"/>
      <c r="L185" s="2"/>
      <c r="M185" s="2"/>
      <c r="AH185" s="2"/>
      <c r="AI185" s="2"/>
    </row>
    <row r="186" spans="1:35" x14ac:dyDescent="0.25">
      <c r="A186" s="2"/>
      <c r="B186" s="2"/>
      <c r="C186" s="2"/>
      <c r="D186" s="2"/>
      <c r="E186" s="2"/>
      <c r="F186" s="2"/>
      <c r="G186" s="2"/>
      <c r="H186" s="2"/>
      <c r="I186" s="2"/>
      <c r="J186" s="2"/>
      <c r="K186" s="2"/>
      <c r="L186" s="2"/>
      <c r="M186" s="2"/>
      <c r="AH186" s="2"/>
      <c r="AI186" s="2"/>
    </row>
    <row r="187" spans="1:35" x14ac:dyDescent="0.25">
      <c r="A187" s="2"/>
      <c r="B187" s="2"/>
      <c r="C187" s="2"/>
      <c r="D187" s="2"/>
      <c r="E187" s="2"/>
      <c r="F187" s="2"/>
      <c r="G187" s="2"/>
      <c r="H187" s="2"/>
      <c r="I187" s="2"/>
      <c r="J187" s="2"/>
      <c r="K187" s="2"/>
      <c r="L187" s="2"/>
      <c r="M187" s="2"/>
      <c r="AH187" s="2"/>
      <c r="AI187" s="2"/>
    </row>
    <row r="188" spans="1:35" x14ac:dyDescent="0.25">
      <c r="A188" s="2"/>
      <c r="B188" s="2"/>
      <c r="C188" s="2"/>
      <c r="D188" s="2"/>
      <c r="E188" s="2"/>
      <c r="F188" s="2"/>
      <c r="G188" s="2"/>
      <c r="H188" s="2"/>
      <c r="I188" s="2"/>
      <c r="J188" s="2"/>
      <c r="K188" s="2"/>
      <c r="L188" s="2"/>
      <c r="M188" s="2"/>
      <c r="AH188" s="2"/>
      <c r="AI188" s="2"/>
    </row>
    <row r="189" spans="1:35" x14ac:dyDescent="0.25">
      <c r="A189" s="2"/>
      <c r="B189" s="2"/>
      <c r="C189" s="2"/>
      <c r="D189" s="2"/>
      <c r="E189" s="2"/>
      <c r="F189" s="2"/>
      <c r="G189" s="2"/>
      <c r="H189" s="2"/>
      <c r="I189" s="2"/>
      <c r="J189" s="2"/>
      <c r="K189" s="2"/>
      <c r="L189" s="2"/>
      <c r="M189" s="2"/>
      <c r="AH189" s="2"/>
      <c r="AI189" s="2"/>
    </row>
    <row r="190" spans="1:35" x14ac:dyDescent="0.25">
      <c r="A190" s="2"/>
      <c r="B190" s="2"/>
      <c r="C190" s="2"/>
      <c r="D190" s="2"/>
      <c r="E190" s="2"/>
      <c r="F190" s="2"/>
      <c r="G190" s="2"/>
      <c r="H190" s="2"/>
      <c r="I190" s="2"/>
      <c r="J190" s="2"/>
      <c r="K190" s="2"/>
      <c r="L190" s="2"/>
      <c r="M190" s="2"/>
      <c r="AH190" s="2"/>
      <c r="AI190" s="2"/>
    </row>
    <row r="191" spans="1:35" x14ac:dyDescent="0.25">
      <c r="A191" s="2"/>
      <c r="B191" s="2"/>
      <c r="C191" s="2"/>
      <c r="D191" s="2"/>
      <c r="E191" s="2"/>
      <c r="F191" s="2"/>
      <c r="G191" s="2"/>
      <c r="H191" s="2"/>
      <c r="I191" s="2"/>
      <c r="J191" s="2"/>
      <c r="K191" s="2"/>
      <c r="L191" s="2"/>
      <c r="M191" s="2"/>
      <c r="AH191" s="2"/>
      <c r="AI191" s="2"/>
    </row>
    <row r="192" spans="1:35" x14ac:dyDescent="0.25">
      <c r="A192" s="2"/>
      <c r="B192" s="2"/>
      <c r="C192" s="2"/>
      <c r="D192" s="2"/>
      <c r="E192" s="2"/>
      <c r="F192" s="2"/>
      <c r="G192" s="2"/>
      <c r="H192" s="2"/>
      <c r="I192" s="2"/>
      <c r="J192" s="2"/>
      <c r="K192" s="2"/>
      <c r="L192" s="2"/>
      <c r="M192" s="2"/>
      <c r="AH192" s="2"/>
      <c r="AI192" s="2"/>
    </row>
    <row r="193" spans="1:35" x14ac:dyDescent="0.25">
      <c r="A193" s="2"/>
      <c r="B193" s="2"/>
      <c r="C193" s="2"/>
      <c r="D193" s="2"/>
      <c r="E193" s="2"/>
      <c r="F193" s="2"/>
      <c r="G193" s="2"/>
      <c r="H193" s="2"/>
      <c r="I193" s="2"/>
      <c r="J193" s="2"/>
      <c r="K193" s="2"/>
      <c r="L193" s="2"/>
      <c r="M193" s="2"/>
      <c r="AH193" s="2"/>
      <c r="AI193" s="2"/>
    </row>
    <row r="194" spans="1:35" x14ac:dyDescent="0.25">
      <c r="A194" s="2"/>
      <c r="B194" s="2"/>
      <c r="C194" s="2"/>
      <c r="D194" s="2"/>
      <c r="E194" s="2"/>
      <c r="F194" s="2"/>
      <c r="G194" s="2"/>
      <c r="H194" s="2"/>
      <c r="I194" s="2"/>
      <c r="J194" s="2"/>
      <c r="K194" s="2"/>
      <c r="L194" s="2"/>
      <c r="M194" s="2"/>
      <c r="AH194" s="2"/>
      <c r="AI194" s="2"/>
    </row>
    <row r="195" spans="1:35" x14ac:dyDescent="0.25">
      <c r="A195" s="2"/>
      <c r="B195" s="2"/>
      <c r="C195" s="2"/>
      <c r="D195" s="2"/>
      <c r="E195" s="2"/>
      <c r="F195" s="2"/>
      <c r="G195" s="2"/>
      <c r="H195" s="2"/>
      <c r="I195" s="2"/>
      <c r="J195" s="2"/>
      <c r="K195" s="2"/>
      <c r="L195" s="2"/>
      <c r="M195" s="2"/>
      <c r="AH195" s="2"/>
      <c r="AI195" s="2"/>
    </row>
    <row r="196" spans="1:35" x14ac:dyDescent="0.25">
      <c r="A196" s="2"/>
      <c r="B196" s="2"/>
      <c r="C196" s="2"/>
      <c r="D196" s="2"/>
      <c r="E196" s="2"/>
      <c r="F196" s="2"/>
      <c r="G196" s="2"/>
      <c r="H196" s="2"/>
      <c r="I196" s="2"/>
      <c r="J196" s="2"/>
      <c r="K196" s="2"/>
      <c r="L196" s="2"/>
      <c r="M196" s="2"/>
      <c r="AH196" s="2"/>
      <c r="AI196" s="2"/>
    </row>
    <row r="197" spans="1:35" x14ac:dyDescent="0.25">
      <c r="A197" s="2"/>
      <c r="B197" s="2"/>
      <c r="C197" s="2"/>
      <c r="D197" s="2"/>
      <c r="E197" s="2"/>
      <c r="F197" s="2"/>
      <c r="G197" s="2"/>
      <c r="H197" s="2"/>
      <c r="I197" s="2"/>
      <c r="J197" s="2"/>
      <c r="K197" s="2"/>
      <c r="L197" s="2"/>
      <c r="M197" s="2"/>
      <c r="AH197" s="2"/>
      <c r="AI197" s="2"/>
    </row>
    <row r="198" spans="1:35" x14ac:dyDescent="0.25">
      <c r="A198" s="2"/>
      <c r="B198" s="2"/>
      <c r="C198" s="2"/>
      <c r="D198" s="2"/>
      <c r="E198" s="2"/>
      <c r="F198" s="2"/>
      <c r="G198" s="2"/>
      <c r="H198" s="2"/>
      <c r="I198" s="2"/>
      <c r="J198" s="2"/>
      <c r="K198" s="2"/>
      <c r="L198" s="2"/>
      <c r="M198" s="2"/>
      <c r="AH198" s="2"/>
      <c r="AI198" s="2"/>
    </row>
    <row r="199" spans="1:35" x14ac:dyDescent="0.25">
      <c r="A199" s="2"/>
      <c r="B199" s="2"/>
      <c r="C199" s="2"/>
      <c r="D199" s="2"/>
      <c r="E199" s="2"/>
      <c r="F199" s="2"/>
      <c r="G199" s="2"/>
      <c r="H199" s="2"/>
      <c r="I199" s="2"/>
      <c r="J199" s="2"/>
      <c r="K199" s="2"/>
      <c r="L199" s="2"/>
      <c r="M199" s="2"/>
      <c r="AH199" s="2"/>
      <c r="AI199" s="2"/>
    </row>
    <row r="200" spans="1:35" x14ac:dyDescent="0.25">
      <c r="A200" s="2"/>
      <c r="B200" s="2"/>
      <c r="C200" s="2"/>
      <c r="D200" s="2"/>
      <c r="E200" s="2"/>
      <c r="F200" s="2"/>
      <c r="G200" s="2"/>
      <c r="H200" s="2"/>
      <c r="I200" s="2"/>
      <c r="J200" s="2"/>
      <c r="K200" s="2"/>
      <c r="L200" s="2"/>
      <c r="M200" s="2"/>
      <c r="AH200" s="2"/>
      <c r="AI200" s="2"/>
    </row>
    <row r="201" spans="1:35" x14ac:dyDescent="0.25">
      <c r="A201" s="2"/>
      <c r="B201" s="2"/>
      <c r="C201" s="2"/>
      <c r="D201" s="2"/>
      <c r="E201" s="2"/>
      <c r="F201" s="2"/>
      <c r="G201" s="2"/>
      <c r="H201" s="2"/>
      <c r="I201" s="2"/>
      <c r="J201" s="2"/>
      <c r="K201" s="2"/>
      <c r="L201" s="2"/>
      <c r="M201" s="2"/>
      <c r="AH201" s="2"/>
      <c r="AI201" s="2"/>
    </row>
    <row r="202" spans="1:35" x14ac:dyDescent="0.25">
      <c r="A202" s="2"/>
      <c r="B202" s="2"/>
      <c r="C202" s="2"/>
      <c r="D202" s="2"/>
      <c r="E202" s="2"/>
      <c r="F202" s="2"/>
      <c r="G202" s="2"/>
      <c r="H202" s="2"/>
      <c r="I202" s="2"/>
      <c r="J202" s="2"/>
      <c r="K202" s="2"/>
      <c r="L202" s="2"/>
      <c r="M202" s="2"/>
      <c r="AH202" s="2"/>
      <c r="AI202" s="2"/>
    </row>
    <row r="203" spans="1:35" x14ac:dyDescent="0.25">
      <c r="A203" s="2"/>
      <c r="B203" s="2"/>
      <c r="C203" s="2"/>
      <c r="D203" s="2"/>
      <c r="E203" s="2"/>
      <c r="F203" s="2"/>
      <c r="G203" s="2"/>
      <c r="H203" s="2"/>
      <c r="I203" s="2"/>
      <c r="J203" s="2"/>
      <c r="K203" s="2"/>
      <c r="L203" s="2"/>
      <c r="M203" s="2"/>
      <c r="AH203" s="2"/>
      <c r="AI203" s="2"/>
    </row>
    <row r="204" spans="1:35" x14ac:dyDescent="0.25">
      <c r="A204" s="2"/>
      <c r="B204" s="2"/>
      <c r="C204" s="2"/>
      <c r="D204" s="2"/>
      <c r="E204" s="2"/>
      <c r="F204" s="2"/>
      <c r="G204" s="2"/>
      <c r="H204" s="2"/>
      <c r="I204" s="2"/>
      <c r="J204" s="2"/>
      <c r="K204" s="2"/>
      <c r="L204" s="2"/>
      <c r="M204" s="2"/>
      <c r="AH204" s="2"/>
      <c r="AI204" s="2"/>
    </row>
    <row r="205" spans="1:35" x14ac:dyDescent="0.25">
      <c r="A205" s="2"/>
      <c r="B205" s="2"/>
      <c r="C205" s="2"/>
      <c r="D205" s="2"/>
      <c r="E205" s="2"/>
      <c r="F205" s="2"/>
      <c r="G205" s="2"/>
      <c r="H205" s="2"/>
      <c r="I205" s="2"/>
      <c r="J205" s="2"/>
      <c r="K205" s="2"/>
      <c r="L205" s="2"/>
      <c r="M205" s="2"/>
      <c r="AH205" s="2"/>
      <c r="AI205" s="2"/>
    </row>
    <row r="206" spans="1:35" x14ac:dyDescent="0.25">
      <c r="A206" s="2"/>
      <c r="B206" s="2"/>
      <c r="C206" s="2"/>
      <c r="D206" s="2"/>
      <c r="E206" s="2"/>
      <c r="F206" s="2"/>
      <c r="G206" s="2"/>
      <c r="H206" s="2"/>
      <c r="I206" s="2"/>
      <c r="J206" s="2"/>
      <c r="K206" s="2"/>
      <c r="L206" s="2"/>
      <c r="M206" s="2"/>
      <c r="AH206" s="2"/>
      <c r="AI206" s="2"/>
    </row>
    <row r="207" spans="1:35" x14ac:dyDescent="0.25">
      <c r="A207" s="2"/>
      <c r="B207" s="2"/>
      <c r="C207" s="2"/>
      <c r="D207" s="2"/>
      <c r="E207" s="2"/>
      <c r="F207" s="2"/>
      <c r="G207" s="2"/>
      <c r="H207" s="2"/>
      <c r="I207" s="2"/>
      <c r="J207" s="2"/>
      <c r="K207" s="2"/>
      <c r="L207" s="2"/>
      <c r="M207" s="2"/>
      <c r="AH207" s="2"/>
      <c r="AI207" s="2"/>
    </row>
    <row r="208" spans="1:35" x14ac:dyDescent="0.25">
      <c r="A208" s="2"/>
      <c r="B208" s="2"/>
      <c r="C208" s="2"/>
      <c r="D208" s="2"/>
      <c r="E208" s="2"/>
      <c r="F208" s="2"/>
      <c r="G208" s="2"/>
      <c r="H208" s="2"/>
      <c r="I208" s="2"/>
      <c r="J208" s="2"/>
      <c r="K208" s="2"/>
      <c r="L208" s="2"/>
      <c r="M208" s="2"/>
      <c r="AH208" s="2"/>
      <c r="AI208" s="2"/>
    </row>
    <row r="209" spans="1:35" x14ac:dyDescent="0.25">
      <c r="A209" s="2"/>
      <c r="B209" s="2"/>
      <c r="C209" s="2"/>
      <c r="D209" s="2"/>
      <c r="E209" s="2"/>
      <c r="F209" s="2"/>
      <c r="G209" s="2"/>
      <c r="H209" s="2"/>
      <c r="I209" s="2"/>
      <c r="J209" s="2"/>
      <c r="K209" s="2"/>
      <c r="L209" s="2"/>
      <c r="M209" s="2"/>
      <c r="AH209" s="2"/>
      <c r="AI209" s="2"/>
    </row>
    <row r="210" spans="1:35" x14ac:dyDescent="0.25">
      <c r="A210" s="2"/>
      <c r="B210" s="2"/>
      <c r="C210" s="2"/>
      <c r="D210" s="2"/>
      <c r="E210" s="2"/>
      <c r="F210" s="2"/>
      <c r="G210" s="2"/>
      <c r="H210" s="2"/>
      <c r="I210" s="2"/>
      <c r="J210" s="2"/>
      <c r="K210" s="2"/>
      <c r="L210" s="2"/>
      <c r="M210" s="2"/>
      <c r="AH210" s="2"/>
      <c r="AI210" s="2"/>
    </row>
    <row r="211" spans="1:35" x14ac:dyDescent="0.25">
      <c r="A211" s="2"/>
      <c r="B211" s="2"/>
      <c r="C211" s="2"/>
      <c r="D211" s="2"/>
      <c r="E211" s="2"/>
      <c r="F211" s="2"/>
      <c r="G211" s="2"/>
      <c r="H211" s="2"/>
      <c r="I211" s="2"/>
      <c r="J211" s="2"/>
      <c r="K211" s="2"/>
      <c r="L211" s="2"/>
      <c r="M211" s="2"/>
      <c r="AH211" s="2"/>
      <c r="AI211" s="2"/>
    </row>
    <row r="212" spans="1:35" x14ac:dyDescent="0.25">
      <c r="A212" s="2"/>
      <c r="B212" s="2"/>
      <c r="C212" s="2"/>
      <c r="D212" s="2"/>
      <c r="E212" s="2"/>
      <c r="F212" s="2"/>
      <c r="G212" s="2"/>
      <c r="H212" s="2"/>
      <c r="I212" s="2"/>
      <c r="J212" s="2"/>
      <c r="K212" s="2"/>
      <c r="L212" s="2"/>
      <c r="M212" s="2"/>
      <c r="AH212" s="2"/>
      <c r="AI212" s="2"/>
    </row>
    <row r="213" spans="1:35" x14ac:dyDescent="0.25">
      <c r="A213" s="2"/>
      <c r="B213" s="2"/>
      <c r="C213" s="2"/>
      <c r="D213" s="2"/>
      <c r="E213" s="2"/>
      <c r="F213" s="2"/>
      <c r="G213" s="2"/>
      <c r="H213" s="2"/>
      <c r="I213" s="2"/>
      <c r="J213" s="2"/>
      <c r="K213" s="2"/>
      <c r="L213" s="2"/>
      <c r="M213" s="2"/>
      <c r="AH213" s="2"/>
      <c r="AI213" s="2"/>
    </row>
    <row r="214" spans="1:35" x14ac:dyDescent="0.25">
      <c r="A214" s="2"/>
      <c r="B214" s="2"/>
      <c r="C214" s="2"/>
      <c r="D214" s="2"/>
      <c r="E214" s="2"/>
      <c r="F214" s="2"/>
      <c r="G214" s="2"/>
      <c r="H214" s="2"/>
      <c r="I214" s="2"/>
      <c r="J214" s="2"/>
      <c r="K214" s="2"/>
      <c r="L214" s="2"/>
      <c r="M214" s="2"/>
      <c r="AH214" s="2"/>
      <c r="AI214" s="2"/>
    </row>
    <row r="215" spans="1:35" x14ac:dyDescent="0.25">
      <c r="A215" s="2"/>
      <c r="B215" s="2"/>
      <c r="C215" s="2"/>
      <c r="D215" s="2"/>
      <c r="E215" s="2"/>
      <c r="F215" s="2"/>
      <c r="G215" s="2"/>
      <c r="H215" s="2"/>
      <c r="I215" s="2"/>
      <c r="J215" s="2"/>
      <c r="K215" s="2"/>
      <c r="L215" s="2"/>
      <c r="M215" s="2"/>
      <c r="AH215" s="2"/>
      <c r="AI215" s="2"/>
    </row>
    <row r="216" spans="1:35" x14ac:dyDescent="0.25">
      <c r="A216" s="2"/>
      <c r="B216" s="2"/>
      <c r="C216" s="2"/>
      <c r="D216" s="2"/>
      <c r="E216" s="2"/>
      <c r="F216" s="2"/>
      <c r="G216" s="2"/>
      <c r="H216" s="2"/>
      <c r="I216" s="2"/>
      <c r="J216" s="2"/>
      <c r="K216" s="2"/>
      <c r="L216" s="2"/>
      <c r="M216" s="2"/>
      <c r="AH216" s="2"/>
      <c r="AI216" s="2"/>
    </row>
    <row r="217" spans="1:35" x14ac:dyDescent="0.25">
      <c r="A217" s="2"/>
      <c r="B217" s="2"/>
      <c r="C217" s="2"/>
      <c r="D217" s="2"/>
      <c r="E217" s="2"/>
      <c r="F217" s="2"/>
      <c r="G217" s="2"/>
      <c r="H217" s="2"/>
      <c r="I217" s="2"/>
      <c r="J217" s="2"/>
      <c r="K217" s="2"/>
      <c r="L217" s="2"/>
      <c r="M217" s="2"/>
      <c r="AH217" s="2"/>
      <c r="AI217" s="2"/>
    </row>
    <row r="218" spans="1:35" x14ac:dyDescent="0.25">
      <c r="A218" s="2"/>
      <c r="B218" s="2"/>
      <c r="C218" s="2"/>
      <c r="D218" s="2"/>
      <c r="E218" s="2"/>
      <c r="F218" s="2"/>
      <c r="G218" s="2"/>
      <c r="H218" s="2"/>
      <c r="I218" s="2"/>
      <c r="J218" s="2"/>
      <c r="K218" s="2"/>
      <c r="L218" s="2"/>
      <c r="M218" s="2"/>
      <c r="AH218" s="2"/>
      <c r="AI218" s="2"/>
    </row>
    <row r="219" spans="1:35" x14ac:dyDescent="0.25">
      <c r="A219" s="2"/>
      <c r="B219" s="2"/>
      <c r="C219" s="2"/>
      <c r="D219" s="2"/>
      <c r="E219" s="2"/>
      <c r="F219" s="2"/>
      <c r="G219" s="2"/>
      <c r="H219" s="2"/>
      <c r="I219" s="2"/>
      <c r="J219" s="2"/>
      <c r="K219" s="2"/>
      <c r="L219" s="2"/>
      <c r="M219" s="2"/>
      <c r="AH219" s="2"/>
      <c r="AI219" s="2"/>
    </row>
    <row r="220" spans="1:35" x14ac:dyDescent="0.25">
      <c r="A220" s="2"/>
      <c r="B220" s="2"/>
      <c r="C220" s="2"/>
      <c r="D220" s="2"/>
      <c r="E220" s="2"/>
      <c r="F220" s="2"/>
      <c r="G220" s="2"/>
      <c r="H220" s="2"/>
      <c r="I220" s="2"/>
      <c r="J220" s="2"/>
      <c r="K220" s="2"/>
      <c r="L220" s="2"/>
      <c r="M220" s="2"/>
      <c r="AH220" s="2"/>
      <c r="AI220" s="2"/>
    </row>
    <row r="221" spans="1:35" x14ac:dyDescent="0.25">
      <c r="A221" s="2"/>
      <c r="B221" s="2"/>
      <c r="C221" s="2"/>
      <c r="D221" s="2"/>
      <c r="E221" s="2"/>
      <c r="F221" s="2"/>
      <c r="G221" s="2"/>
      <c r="H221" s="2"/>
      <c r="I221" s="2"/>
      <c r="J221" s="2"/>
      <c r="K221" s="2"/>
      <c r="L221" s="2"/>
      <c r="M221" s="2"/>
      <c r="AH221" s="2"/>
      <c r="AI221" s="2"/>
    </row>
    <row r="222" spans="1:35" x14ac:dyDescent="0.25">
      <c r="A222" s="2"/>
      <c r="B222" s="2"/>
      <c r="C222" s="2"/>
      <c r="D222" s="2"/>
      <c r="E222" s="2"/>
      <c r="F222" s="2"/>
      <c r="G222" s="2"/>
      <c r="H222" s="2"/>
      <c r="I222" s="2"/>
      <c r="J222" s="2"/>
      <c r="K222" s="2"/>
      <c r="L222" s="2"/>
      <c r="M222" s="2"/>
      <c r="AH222" s="2"/>
      <c r="AI222" s="2"/>
    </row>
    <row r="223" spans="1:35" x14ac:dyDescent="0.25">
      <c r="A223" s="2"/>
      <c r="B223" s="2"/>
      <c r="C223" s="2"/>
      <c r="D223" s="2"/>
      <c r="E223" s="2"/>
      <c r="F223" s="2"/>
      <c r="G223" s="2"/>
      <c r="H223" s="2"/>
      <c r="I223" s="2"/>
      <c r="J223" s="2"/>
      <c r="K223" s="2"/>
      <c r="L223" s="2"/>
      <c r="M223" s="2"/>
      <c r="AH223" s="2"/>
      <c r="AI223" s="2"/>
    </row>
    <row r="224" spans="1:35" x14ac:dyDescent="0.25">
      <c r="A224" s="2"/>
      <c r="B224" s="2"/>
      <c r="C224" s="2"/>
      <c r="D224" s="2"/>
      <c r="E224" s="2"/>
      <c r="F224" s="2"/>
      <c r="G224" s="2"/>
      <c r="H224" s="2"/>
      <c r="I224" s="2"/>
      <c r="J224" s="2"/>
      <c r="K224" s="2"/>
      <c r="L224" s="2"/>
      <c r="M224" s="2"/>
      <c r="AH224" s="2"/>
      <c r="AI224" s="2"/>
    </row>
    <row r="225" spans="1:35" x14ac:dyDescent="0.25">
      <c r="A225" s="2"/>
      <c r="B225" s="2"/>
      <c r="C225" s="2"/>
      <c r="D225" s="2"/>
      <c r="E225" s="2"/>
      <c r="F225" s="2"/>
      <c r="G225" s="2"/>
      <c r="H225" s="2"/>
      <c r="I225" s="2"/>
      <c r="J225" s="2"/>
      <c r="K225" s="2"/>
      <c r="L225" s="2"/>
      <c r="M225" s="2"/>
      <c r="AH225" s="2"/>
      <c r="AI225" s="2"/>
    </row>
    <row r="226" spans="1:35" x14ac:dyDescent="0.25">
      <c r="A226" s="2"/>
      <c r="B226" s="2"/>
      <c r="C226" s="2"/>
      <c r="D226" s="2"/>
      <c r="E226" s="2"/>
      <c r="F226" s="2"/>
      <c r="G226" s="2"/>
      <c r="H226" s="2"/>
      <c r="I226" s="2"/>
      <c r="J226" s="2"/>
      <c r="K226" s="2"/>
      <c r="L226" s="2"/>
      <c r="M226" s="2"/>
      <c r="AH226" s="2"/>
      <c r="AI226" s="2"/>
    </row>
    <row r="227" spans="1:35" x14ac:dyDescent="0.25">
      <c r="A227" s="2"/>
      <c r="B227" s="2"/>
      <c r="C227" s="2"/>
      <c r="D227" s="2"/>
      <c r="E227" s="2"/>
      <c r="F227" s="2"/>
      <c r="G227" s="2"/>
      <c r="H227" s="2"/>
      <c r="I227" s="2"/>
      <c r="J227" s="2"/>
      <c r="K227" s="2"/>
      <c r="L227" s="2"/>
      <c r="M227" s="2"/>
      <c r="AH227" s="2"/>
      <c r="AI227" s="2"/>
    </row>
    <row r="228" spans="1:35" x14ac:dyDescent="0.25">
      <c r="A228" s="2"/>
      <c r="B228" s="2"/>
      <c r="C228" s="2"/>
      <c r="D228" s="2"/>
      <c r="E228" s="2"/>
      <c r="F228" s="2"/>
      <c r="G228" s="2"/>
      <c r="H228" s="2"/>
      <c r="I228" s="2"/>
      <c r="J228" s="2"/>
      <c r="K228" s="2"/>
      <c r="L228" s="2"/>
      <c r="M228" s="2"/>
      <c r="AH228" s="2"/>
      <c r="AI228" s="2"/>
    </row>
    <row r="229" spans="1:35" x14ac:dyDescent="0.25">
      <c r="A229" s="2"/>
      <c r="B229" s="2"/>
      <c r="C229" s="2"/>
      <c r="D229" s="2"/>
      <c r="E229" s="2"/>
      <c r="F229" s="2"/>
      <c r="G229" s="2"/>
      <c r="H229" s="2"/>
      <c r="I229" s="2"/>
      <c r="J229" s="2"/>
      <c r="K229" s="2"/>
      <c r="L229" s="2"/>
      <c r="M229" s="2"/>
      <c r="AH229" s="2"/>
      <c r="AI229" s="2"/>
    </row>
    <row r="230" spans="1:35" x14ac:dyDescent="0.25">
      <c r="A230" s="2"/>
      <c r="B230" s="2"/>
      <c r="C230" s="2"/>
      <c r="D230" s="2"/>
      <c r="E230" s="2"/>
      <c r="F230" s="2"/>
      <c r="G230" s="2"/>
      <c r="H230" s="2"/>
      <c r="I230" s="2"/>
      <c r="J230" s="2"/>
      <c r="K230" s="2"/>
      <c r="L230" s="2"/>
      <c r="M230" s="2"/>
      <c r="AH230" s="2"/>
      <c r="AI230" s="2"/>
    </row>
    <row r="231" spans="1:35" x14ac:dyDescent="0.25">
      <c r="A231" s="2"/>
      <c r="B231" s="2"/>
      <c r="C231" s="2"/>
      <c r="D231" s="2"/>
      <c r="E231" s="2"/>
      <c r="F231" s="2"/>
      <c r="G231" s="2"/>
      <c r="H231" s="2"/>
      <c r="I231" s="2"/>
      <c r="J231" s="2"/>
      <c r="K231" s="2"/>
      <c r="L231" s="2"/>
      <c r="M231" s="2"/>
      <c r="AH231" s="2"/>
      <c r="AI231" s="2"/>
    </row>
    <row r="232" spans="1:35" x14ac:dyDescent="0.25">
      <c r="A232" s="2"/>
      <c r="B232" s="2"/>
      <c r="C232" s="2"/>
      <c r="D232" s="2"/>
      <c r="E232" s="2"/>
      <c r="F232" s="2"/>
      <c r="G232" s="2"/>
      <c r="H232" s="2"/>
      <c r="I232" s="2"/>
      <c r="J232" s="2"/>
      <c r="K232" s="2"/>
      <c r="L232" s="2"/>
      <c r="M232" s="2"/>
      <c r="AH232" s="2"/>
      <c r="AI232" s="2"/>
    </row>
    <row r="233" spans="1:35" x14ac:dyDescent="0.25">
      <c r="A233" s="2"/>
      <c r="B233" s="2"/>
      <c r="C233" s="2"/>
      <c r="D233" s="2"/>
      <c r="E233" s="2"/>
      <c r="F233" s="2"/>
      <c r="G233" s="2"/>
      <c r="H233" s="2"/>
      <c r="I233" s="2"/>
      <c r="J233" s="2"/>
      <c r="K233" s="2"/>
      <c r="L233" s="2"/>
      <c r="M233" s="2"/>
      <c r="AH233" s="2"/>
      <c r="AI233" s="2"/>
    </row>
    <row r="234" spans="1:35" x14ac:dyDescent="0.25">
      <c r="A234" s="2"/>
      <c r="B234" s="2"/>
      <c r="C234" s="2"/>
      <c r="D234" s="2"/>
      <c r="E234" s="2"/>
      <c r="F234" s="2"/>
      <c r="G234" s="2"/>
      <c r="H234" s="2"/>
      <c r="I234" s="2"/>
      <c r="J234" s="2"/>
      <c r="K234" s="2"/>
      <c r="L234" s="2"/>
      <c r="M234" s="2"/>
      <c r="AH234" s="2"/>
      <c r="AI234" s="2"/>
    </row>
    <row r="235" spans="1:35" x14ac:dyDescent="0.25">
      <c r="A235" s="2"/>
      <c r="B235" s="2"/>
      <c r="C235" s="2"/>
      <c r="D235" s="2"/>
      <c r="E235" s="2"/>
      <c r="F235" s="2"/>
      <c r="G235" s="2"/>
      <c r="H235" s="2"/>
      <c r="I235" s="2"/>
      <c r="J235" s="2"/>
      <c r="K235" s="2"/>
      <c r="L235" s="2"/>
      <c r="M235" s="2"/>
      <c r="AH235" s="2"/>
      <c r="AI235" s="2"/>
    </row>
    <row r="236" spans="1:35" x14ac:dyDescent="0.25">
      <c r="A236" s="2"/>
      <c r="B236" s="2"/>
      <c r="C236" s="2"/>
      <c r="D236" s="2"/>
      <c r="E236" s="2"/>
      <c r="F236" s="2"/>
      <c r="G236" s="2"/>
      <c r="H236" s="2"/>
      <c r="I236" s="2"/>
      <c r="J236" s="2"/>
      <c r="K236" s="2"/>
      <c r="L236" s="2"/>
      <c r="M236" s="2"/>
      <c r="AH236" s="2"/>
      <c r="AI236" s="2"/>
    </row>
    <row r="237" spans="1:35" x14ac:dyDescent="0.25">
      <c r="A237" s="2"/>
      <c r="B237" s="2"/>
      <c r="C237" s="2"/>
      <c r="D237" s="2"/>
      <c r="E237" s="2"/>
      <c r="F237" s="2"/>
      <c r="G237" s="2"/>
      <c r="H237" s="2"/>
      <c r="I237" s="2"/>
      <c r="J237" s="2"/>
      <c r="K237" s="2"/>
      <c r="L237" s="2"/>
      <c r="M237" s="2"/>
      <c r="AH237" s="2"/>
      <c r="AI237" s="2"/>
    </row>
    <row r="238" spans="1:35" x14ac:dyDescent="0.25">
      <c r="A238" s="2"/>
      <c r="B238" s="2"/>
      <c r="C238" s="2"/>
      <c r="D238" s="2"/>
      <c r="E238" s="2"/>
      <c r="F238" s="2"/>
      <c r="G238" s="2"/>
      <c r="H238" s="2"/>
      <c r="I238" s="2"/>
      <c r="J238" s="2"/>
      <c r="K238" s="2"/>
      <c r="L238" s="2"/>
      <c r="M238" s="2"/>
      <c r="AH238" s="2"/>
      <c r="AI238" s="2"/>
    </row>
    <row r="239" spans="1:35" x14ac:dyDescent="0.25">
      <c r="A239" s="2"/>
      <c r="B239" s="2"/>
      <c r="C239" s="2"/>
      <c r="D239" s="2"/>
      <c r="E239" s="2"/>
      <c r="F239" s="2"/>
      <c r="G239" s="2"/>
      <c r="H239" s="2"/>
      <c r="I239" s="2"/>
      <c r="J239" s="2"/>
      <c r="K239" s="2"/>
      <c r="L239" s="2"/>
      <c r="M239" s="2"/>
      <c r="AH239" s="2"/>
      <c r="AI239" s="2"/>
    </row>
    <row r="240" spans="1:35" x14ac:dyDescent="0.25">
      <c r="A240" s="2"/>
      <c r="B240" s="2"/>
      <c r="C240" s="2"/>
      <c r="D240" s="2"/>
      <c r="E240" s="2"/>
      <c r="F240" s="2"/>
      <c r="G240" s="2"/>
      <c r="H240" s="2"/>
      <c r="I240" s="2"/>
      <c r="J240" s="2"/>
      <c r="K240" s="2"/>
      <c r="L240" s="2"/>
      <c r="M240" s="2"/>
      <c r="AH240" s="2"/>
      <c r="AI240" s="2"/>
    </row>
    <row r="241" spans="1:35" x14ac:dyDescent="0.25">
      <c r="A241" s="2"/>
      <c r="B241" s="2"/>
      <c r="C241" s="2"/>
      <c r="D241" s="2"/>
      <c r="E241" s="2"/>
      <c r="F241" s="2"/>
      <c r="G241" s="2"/>
      <c r="H241" s="2"/>
      <c r="I241" s="2"/>
      <c r="J241" s="2"/>
      <c r="K241" s="2"/>
      <c r="L241" s="2"/>
      <c r="M241" s="2"/>
      <c r="AH241" s="2"/>
      <c r="AI241" s="2"/>
    </row>
    <row r="242" spans="1:35" x14ac:dyDescent="0.25">
      <c r="A242" s="2"/>
      <c r="B242" s="2"/>
      <c r="C242" s="2"/>
      <c r="D242" s="2"/>
      <c r="E242" s="2"/>
      <c r="F242" s="2"/>
      <c r="G242" s="2"/>
      <c r="H242" s="2"/>
      <c r="I242" s="2"/>
      <c r="J242" s="2"/>
      <c r="K242" s="2"/>
      <c r="L242" s="2"/>
      <c r="M242" s="2"/>
      <c r="AH242" s="2"/>
      <c r="AI242" s="2"/>
    </row>
    <row r="243" spans="1:35" x14ac:dyDescent="0.25">
      <c r="A243" s="2"/>
      <c r="B243" s="2"/>
      <c r="C243" s="2"/>
      <c r="D243" s="2"/>
      <c r="E243" s="2"/>
      <c r="F243" s="2"/>
      <c r="G243" s="2"/>
      <c r="H243" s="2"/>
      <c r="I243" s="2"/>
      <c r="J243" s="2"/>
      <c r="K243" s="2"/>
      <c r="L243" s="2"/>
      <c r="M243" s="2"/>
      <c r="AH243" s="2"/>
      <c r="AI243" s="2"/>
    </row>
    <row r="244" spans="1:35" x14ac:dyDescent="0.25">
      <c r="A244" s="2"/>
      <c r="B244" s="2"/>
      <c r="C244" s="2"/>
      <c r="D244" s="2"/>
      <c r="E244" s="2"/>
      <c r="F244" s="2"/>
      <c r="G244" s="2"/>
      <c r="H244" s="2"/>
      <c r="I244" s="2"/>
      <c r="J244" s="2"/>
      <c r="K244" s="2"/>
      <c r="L244" s="2"/>
      <c r="M244" s="2"/>
      <c r="AH244" s="2"/>
      <c r="AI244" s="2"/>
    </row>
    <row r="245" spans="1:35" x14ac:dyDescent="0.25">
      <c r="A245" s="2"/>
      <c r="B245" s="2"/>
      <c r="C245" s="2"/>
      <c r="D245" s="2"/>
      <c r="E245" s="2"/>
      <c r="F245" s="2"/>
      <c r="G245" s="2"/>
      <c r="H245" s="2"/>
      <c r="I245" s="2"/>
      <c r="J245" s="2"/>
      <c r="K245" s="2"/>
      <c r="L245" s="2"/>
      <c r="M245" s="2"/>
      <c r="AH245" s="2"/>
      <c r="AI245" s="2"/>
    </row>
    <row r="246" spans="1:35" x14ac:dyDescent="0.25">
      <c r="A246" s="2"/>
      <c r="B246" s="2"/>
      <c r="C246" s="2"/>
      <c r="D246" s="2"/>
      <c r="E246" s="2"/>
      <c r="F246" s="2"/>
      <c r="G246" s="2"/>
      <c r="H246" s="2"/>
      <c r="I246" s="2"/>
      <c r="J246" s="2"/>
      <c r="K246" s="2"/>
      <c r="L246" s="2"/>
      <c r="M246" s="2"/>
      <c r="AH246" s="2"/>
      <c r="AI246" s="2"/>
    </row>
    <row r="247" spans="1:35" x14ac:dyDescent="0.25">
      <c r="A247" s="2"/>
      <c r="B247" s="2"/>
      <c r="C247" s="2"/>
      <c r="D247" s="2"/>
      <c r="E247" s="2"/>
      <c r="F247" s="2"/>
      <c r="G247" s="2"/>
      <c r="H247" s="2"/>
      <c r="I247" s="2"/>
      <c r="J247" s="2"/>
      <c r="K247" s="2"/>
      <c r="L247" s="2"/>
      <c r="M247" s="2"/>
      <c r="AH247" s="2"/>
      <c r="AI247" s="2"/>
    </row>
    <row r="248" spans="1:35" x14ac:dyDescent="0.25">
      <c r="A248" s="2"/>
      <c r="B248" s="2"/>
      <c r="C248" s="2"/>
      <c r="D248" s="2"/>
      <c r="E248" s="2"/>
      <c r="F248" s="2"/>
      <c r="G248" s="2"/>
      <c r="H248" s="2"/>
      <c r="I248" s="2"/>
      <c r="J248" s="2"/>
      <c r="K248" s="2"/>
      <c r="L248" s="2"/>
      <c r="M248" s="2"/>
      <c r="AH248" s="2"/>
      <c r="AI248" s="2"/>
    </row>
    <row r="249" spans="1:35" x14ac:dyDescent="0.25">
      <c r="A249" s="2"/>
      <c r="B249" s="2"/>
      <c r="C249" s="2"/>
      <c r="D249" s="2"/>
      <c r="E249" s="2"/>
      <c r="F249" s="2"/>
      <c r="G249" s="2"/>
      <c r="H249" s="2"/>
      <c r="I249" s="2"/>
      <c r="J249" s="2"/>
      <c r="K249" s="2"/>
      <c r="L249" s="2"/>
      <c r="M249" s="2"/>
      <c r="AH249" s="2"/>
      <c r="AI249" s="2"/>
    </row>
    <row r="250" spans="1:35" x14ac:dyDescent="0.25">
      <c r="A250" s="2"/>
      <c r="B250" s="2"/>
      <c r="C250" s="2"/>
      <c r="D250" s="2"/>
      <c r="E250" s="2"/>
      <c r="F250" s="2"/>
      <c r="G250" s="2"/>
      <c r="H250" s="2"/>
      <c r="I250" s="2"/>
      <c r="J250" s="2"/>
      <c r="K250" s="2"/>
      <c r="L250" s="2"/>
      <c r="M250" s="2"/>
      <c r="AH250" s="2"/>
      <c r="AI250" s="2"/>
    </row>
    <row r="251" spans="1:35" x14ac:dyDescent="0.25">
      <c r="A251" s="2"/>
      <c r="B251" s="2"/>
      <c r="C251" s="2"/>
      <c r="D251" s="2"/>
      <c r="E251" s="2"/>
      <c r="F251" s="2"/>
      <c r="G251" s="2"/>
      <c r="H251" s="2"/>
      <c r="I251" s="2"/>
      <c r="J251" s="2"/>
      <c r="K251" s="2"/>
      <c r="L251" s="2"/>
      <c r="M251" s="2"/>
      <c r="AH251" s="2"/>
      <c r="AI251" s="2"/>
    </row>
    <row r="252" spans="1:35" x14ac:dyDescent="0.25">
      <c r="A252" s="2"/>
      <c r="B252" s="2"/>
      <c r="C252" s="2"/>
      <c r="D252" s="2"/>
      <c r="E252" s="2"/>
      <c r="F252" s="2"/>
      <c r="G252" s="2"/>
      <c r="H252" s="2"/>
      <c r="I252" s="2"/>
      <c r="J252" s="2"/>
      <c r="K252" s="2"/>
      <c r="L252" s="2"/>
      <c r="M252" s="2"/>
      <c r="AH252" s="2"/>
      <c r="AI252" s="2"/>
    </row>
    <row r="253" spans="1:35" x14ac:dyDescent="0.25">
      <c r="A253" s="2"/>
      <c r="B253" s="2"/>
      <c r="C253" s="2"/>
      <c r="D253" s="2"/>
      <c r="E253" s="2"/>
      <c r="F253" s="2"/>
      <c r="G253" s="2"/>
      <c r="H253" s="2"/>
      <c r="I253" s="2"/>
      <c r="J253" s="2"/>
      <c r="K253" s="2"/>
      <c r="L253" s="2"/>
      <c r="M253" s="2"/>
      <c r="AH253" s="2"/>
      <c r="AI253" s="2"/>
    </row>
    <row r="254" spans="1:35" x14ac:dyDescent="0.25">
      <c r="A254" s="2"/>
      <c r="B254" s="2"/>
      <c r="C254" s="2"/>
      <c r="D254" s="2"/>
      <c r="E254" s="2"/>
      <c r="F254" s="2"/>
      <c r="G254" s="2"/>
      <c r="H254" s="2"/>
      <c r="I254" s="2"/>
      <c r="J254" s="2"/>
      <c r="K254" s="2"/>
      <c r="L254" s="2"/>
      <c r="M254" s="2"/>
      <c r="AH254" s="2"/>
      <c r="AI254" s="2"/>
    </row>
    <row r="255" spans="1:35" x14ac:dyDescent="0.25">
      <c r="A255" s="2"/>
      <c r="B255" s="2"/>
      <c r="C255" s="2"/>
      <c r="D255" s="2"/>
      <c r="E255" s="2"/>
      <c r="F255" s="2"/>
      <c r="G255" s="2"/>
      <c r="H255" s="2"/>
      <c r="I255" s="2"/>
      <c r="J255" s="2"/>
      <c r="K255" s="2"/>
      <c r="L255" s="2"/>
      <c r="M255" s="2"/>
      <c r="AH255" s="2"/>
      <c r="AI255" s="2"/>
    </row>
    <row r="256" spans="1:35" x14ac:dyDescent="0.25">
      <c r="A256" s="2"/>
      <c r="B256" s="2"/>
      <c r="C256" s="2"/>
      <c r="D256" s="2"/>
      <c r="E256" s="2"/>
      <c r="F256" s="2"/>
      <c r="G256" s="2"/>
      <c r="H256" s="2"/>
      <c r="I256" s="2"/>
      <c r="J256" s="2"/>
      <c r="K256" s="2"/>
      <c r="L256" s="2"/>
      <c r="M256" s="2"/>
      <c r="AH256" s="2"/>
      <c r="AI256" s="2"/>
    </row>
    <row r="257" spans="1:35" x14ac:dyDescent="0.25">
      <c r="A257" s="2"/>
      <c r="B257" s="2"/>
      <c r="C257" s="2"/>
      <c r="D257" s="2"/>
      <c r="E257" s="2"/>
      <c r="F257" s="2"/>
      <c r="G257" s="2"/>
      <c r="H257" s="2"/>
      <c r="I257" s="2"/>
      <c r="J257" s="2"/>
      <c r="K257" s="2"/>
      <c r="L257" s="2"/>
      <c r="M257" s="2"/>
      <c r="AH257" s="2"/>
      <c r="AI257" s="2"/>
    </row>
    <row r="258" spans="1:35" x14ac:dyDescent="0.25">
      <c r="A258" s="2"/>
      <c r="B258" s="2"/>
      <c r="C258" s="2"/>
      <c r="D258" s="2"/>
      <c r="E258" s="2"/>
      <c r="F258" s="2"/>
      <c r="G258" s="2"/>
      <c r="H258" s="2"/>
      <c r="I258" s="2"/>
      <c r="J258" s="2"/>
      <c r="K258" s="2"/>
      <c r="L258" s="2"/>
      <c r="M258" s="2"/>
      <c r="AH258" s="2"/>
      <c r="AI258" s="2"/>
    </row>
    <row r="259" spans="1:35" x14ac:dyDescent="0.25">
      <c r="A259" s="2"/>
      <c r="B259" s="2"/>
      <c r="C259" s="2"/>
      <c r="D259" s="2"/>
      <c r="E259" s="2"/>
      <c r="F259" s="2"/>
      <c r="G259" s="2"/>
      <c r="H259" s="2"/>
      <c r="I259" s="2"/>
      <c r="J259" s="2"/>
      <c r="K259" s="2"/>
      <c r="L259" s="2"/>
      <c r="M259" s="2"/>
      <c r="AH259" s="2"/>
      <c r="AI259" s="2"/>
    </row>
    <row r="260" spans="1:35" x14ac:dyDescent="0.25">
      <c r="A260" s="2"/>
      <c r="B260" s="2"/>
      <c r="C260" s="2"/>
      <c r="D260" s="2"/>
      <c r="E260" s="2"/>
      <c r="F260" s="2"/>
      <c r="G260" s="2"/>
      <c r="H260" s="2"/>
      <c r="I260" s="2"/>
      <c r="J260" s="2"/>
      <c r="K260" s="2"/>
      <c r="L260" s="2"/>
      <c r="M260" s="2"/>
      <c r="AH260" s="2"/>
      <c r="AI260" s="2"/>
    </row>
    <row r="261" spans="1:35" x14ac:dyDescent="0.25">
      <c r="A261" s="2"/>
      <c r="B261" s="2"/>
      <c r="C261" s="2"/>
      <c r="D261" s="2"/>
      <c r="E261" s="2"/>
      <c r="F261" s="2"/>
      <c r="G261" s="2"/>
      <c r="H261" s="2"/>
      <c r="I261" s="2"/>
      <c r="J261" s="2"/>
      <c r="K261" s="2"/>
      <c r="L261" s="2"/>
      <c r="M261" s="2"/>
      <c r="AH261" s="2"/>
      <c r="AI261" s="2"/>
    </row>
    <row r="262" spans="1:35" x14ac:dyDescent="0.25">
      <c r="A262" s="2"/>
      <c r="B262" s="2"/>
      <c r="C262" s="2"/>
      <c r="D262" s="2"/>
      <c r="E262" s="2"/>
      <c r="F262" s="2"/>
      <c r="G262" s="2"/>
      <c r="H262" s="2"/>
      <c r="I262" s="2"/>
      <c r="J262" s="2"/>
      <c r="K262" s="2"/>
      <c r="L262" s="2"/>
      <c r="M262" s="2"/>
      <c r="AH262" s="2"/>
      <c r="AI262" s="2"/>
    </row>
    <row r="263" spans="1:35" x14ac:dyDescent="0.25">
      <c r="A263" s="2"/>
      <c r="B263" s="2"/>
      <c r="C263" s="2"/>
      <c r="D263" s="2"/>
      <c r="E263" s="2"/>
      <c r="F263" s="2"/>
      <c r="G263" s="2"/>
      <c r="H263" s="2"/>
      <c r="I263" s="2"/>
      <c r="J263" s="2"/>
      <c r="K263" s="2"/>
      <c r="L263" s="2"/>
      <c r="M263" s="2"/>
      <c r="AH263" s="2"/>
      <c r="AI263" s="2"/>
    </row>
    <row r="264" spans="1:35" x14ac:dyDescent="0.25">
      <c r="A264" s="2"/>
      <c r="B264" s="2"/>
      <c r="C264" s="2"/>
      <c r="D264" s="2"/>
      <c r="E264" s="2"/>
      <c r="F264" s="2"/>
      <c r="G264" s="2"/>
      <c r="H264" s="2"/>
      <c r="I264" s="2"/>
      <c r="J264" s="2"/>
      <c r="K264" s="2"/>
      <c r="L264" s="2"/>
      <c r="M264" s="2"/>
      <c r="AH264" s="2"/>
      <c r="AI264" s="2"/>
    </row>
    <row r="265" spans="1:35" x14ac:dyDescent="0.25">
      <c r="A265" s="2"/>
      <c r="B265" s="2"/>
      <c r="C265" s="2"/>
      <c r="D265" s="2"/>
      <c r="E265" s="2"/>
      <c r="F265" s="2"/>
      <c r="G265" s="2"/>
      <c r="H265" s="2"/>
      <c r="I265" s="2"/>
      <c r="J265" s="2"/>
      <c r="K265" s="2"/>
      <c r="L265" s="2"/>
      <c r="M265" s="2"/>
      <c r="AH265" s="2"/>
      <c r="AI265" s="2"/>
    </row>
    <row r="266" spans="1:35" x14ac:dyDescent="0.25">
      <c r="A266" s="2"/>
      <c r="B266" s="2"/>
      <c r="C266" s="2"/>
      <c r="D266" s="2"/>
      <c r="E266" s="2"/>
      <c r="F266" s="2"/>
      <c r="G266" s="2"/>
      <c r="H266" s="2"/>
      <c r="I266" s="2"/>
      <c r="J266" s="2"/>
      <c r="K266" s="2"/>
      <c r="L266" s="2"/>
      <c r="M266" s="2"/>
      <c r="AH266" s="2"/>
      <c r="AI266" s="2"/>
    </row>
    <row r="267" spans="1:35" x14ac:dyDescent="0.25">
      <c r="A267" s="2"/>
      <c r="B267" s="2"/>
      <c r="C267" s="2"/>
      <c r="D267" s="2"/>
      <c r="E267" s="2"/>
      <c r="F267" s="2"/>
      <c r="G267" s="2"/>
      <c r="H267" s="2"/>
      <c r="I267" s="2"/>
      <c r="J267" s="2"/>
      <c r="K267" s="2"/>
      <c r="L267" s="2"/>
      <c r="M267" s="2"/>
      <c r="AH267" s="2"/>
      <c r="AI267" s="2"/>
    </row>
    <row r="268" spans="1:35" x14ac:dyDescent="0.25">
      <c r="A268" s="2"/>
      <c r="B268" s="2"/>
      <c r="C268" s="2"/>
      <c r="D268" s="2"/>
      <c r="E268" s="2"/>
      <c r="F268" s="2"/>
      <c r="G268" s="2"/>
      <c r="H268" s="2"/>
      <c r="I268" s="2"/>
      <c r="J268" s="2"/>
      <c r="K268" s="2"/>
      <c r="L268" s="2"/>
      <c r="M268" s="2"/>
      <c r="AH268" s="2"/>
      <c r="AI268" s="2"/>
    </row>
    <row r="269" spans="1:35" x14ac:dyDescent="0.25">
      <c r="A269" s="2"/>
      <c r="B269" s="2"/>
      <c r="C269" s="2"/>
      <c r="D269" s="2"/>
      <c r="E269" s="2"/>
      <c r="F269" s="2"/>
      <c r="G269" s="2"/>
      <c r="H269" s="2"/>
      <c r="I269" s="2"/>
      <c r="J269" s="2"/>
      <c r="K269" s="2"/>
      <c r="L269" s="2"/>
      <c r="M269" s="2"/>
      <c r="AH269" s="2"/>
      <c r="AI269" s="2"/>
    </row>
    <row r="270" spans="1:35" x14ac:dyDescent="0.25">
      <c r="A270" s="2"/>
      <c r="B270" s="2"/>
      <c r="C270" s="2"/>
      <c r="D270" s="2"/>
      <c r="E270" s="2"/>
      <c r="F270" s="2"/>
      <c r="G270" s="2"/>
      <c r="H270" s="2"/>
      <c r="I270" s="2"/>
      <c r="J270" s="2"/>
      <c r="K270" s="2"/>
      <c r="L270" s="2"/>
      <c r="M270" s="2"/>
      <c r="AH270" s="2"/>
      <c r="AI270" s="2"/>
    </row>
    <row r="271" spans="1:35" x14ac:dyDescent="0.25">
      <c r="A271" s="2"/>
      <c r="B271" s="2"/>
      <c r="C271" s="2"/>
      <c r="D271" s="2"/>
      <c r="E271" s="2"/>
      <c r="F271" s="2"/>
      <c r="G271" s="2"/>
      <c r="H271" s="2"/>
      <c r="I271" s="2"/>
      <c r="J271" s="2"/>
      <c r="K271" s="2"/>
      <c r="L271" s="2"/>
      <c r="M271" s="2"/>
      <c r="AH271" s="2"/>
      <c r="AI271" s="2"/>
    </row>
    <row r="272" spans="1:35" x14ac:dyDescent="0.25">
      <c r="A272" s="2"/>
      <c r="B272" s="2"/>
      <c r="C272" s="2"/>
      <c r="D272" s="2"/>
      <c r="E272" s="2"/>
      <c r="F272" s="2"/>
      <c r="G272" s="2"/>
      <c r="H272" s="2"/>
      <c r="I272" s="2"/>
      <c r="J272" s="2"/>
      <c r="K272" s="2"/>
      <c r="L272" s="2"/>
      <c r="M272" s="2"/>
      <c r="AH272" s="2"/>
      <c r="AI272" s="2"/>
    </row>
    <row r="273" spans="1:35" x14ac:dyDescent="0.25">
      <c r="A273" s="2"/>
      <c r="B273" s="2"/>
      <c r="C273" s="2"/>
      <c r="D273" s="2"/>
      <c r="E273" s="2"/>
      <c r="F273" s="2"/>
      <c r="G273" s="2"/>
      <c r="H273" s="2"/>
      <c r="I273" s="2"/>
      <c r="J273" s="2"/>
      <c r="K273" s="2"/>
      <c r="L273" s="2"/>
      <c r="M273" s="2"/>
      <c r="AH273" s="2"/>
      <c r="AI273" s="2"/>
    </row>
    <row r="274" spans="1:35" x14ac:dyDescent="0.25">
      <c r="A274" s="2"/>
      <c r="B274" s="2"/>
      <c r="C274" s="2"/>
      <c r="D274" s="2"/>
      <c r="E274" s="2"/>
      <c r="F274" s="2"/>
      <c r="G274" s="2"/>
      <c r="H274" s="2"/>
      <c r="I274" s="2"/>
      <c r="J274" s="2"/>
      <c r="K274" s="2"/>
      <c r="L274" s="2"/>
      <c r="M274" s="2"/>
      <c r="AH274" s="2"/>
      <c r="AI274" s="2"/>
    </row>
    <row r="275" spans="1:35" x14ac:dyDescent="0.25">
      <c r="A275" s="2"/>
      <c r="B275" s="2"/>
      <c r="C275" s="2"/>
      <c r="D275" s="2"/>
      <c r="E275" s="2"/>
      <c r="F275" s="2"/>
      <c r="G275" s="2"/>
      <c r="H275" s="2"/>
      <c r="I275" s="2"/>
      <c r="J275" s="2"/>
      <c r="K275" s="2"/>
      <c r="L275" s="2"/>
      <c r="M275" s="2"/>
      <c r="AH275" s="2"/>
      <c r="AI275" s="2"/>
    </row>
    <row r="276" spans="1:35" x14ac:dyDescent="0.25">
      <c r="A276" s="2"/>
      <c r="B276" s="2"/>
      <c r="C276" s="2"/>
      <c r="D276" s="2"/>
      <c r="E276" s="2"/>
      <c r="F276" s="2"/>
      <c r="G276" s="2"/>
      <c r="H276" s="2"/>
      <c r="I276" s="2"/>
      <c r="J276" s="2"/>
      <c r="K276" s="2"/>
      <c r="L276" s="2"/>
      <c r="M276" s="2"/>
      <c r="AH276" s="2"/>
      <c r="AI276" s="2"/>
    </row>
    <row r="277" spans="1:35" x14ac:dyDescent="0.25">
      <c r="A277" s="2"/>
      <c r="B277" s="2"/>
      <c r="C277" s="2"/>
      <c r="D277" s="2"/>
      <c r="E277" s="2"/>
      <c r="F277" s="2"/>
      <c r="G277" s="2"/>
      <c r="H277" s="2"/>
      <c r="I277" s="2"/>
      <c r="J277" s="2"/>
      <c r="K277" s="2"/>
      <c r="L277" s="2"/>
      <c r="M277" s="2"/>
      <c r="AH277" s="2"/>
      <c r="AI277" s="2"/>
    </row>
    <row r="278" spans="1:35" x14ac:dyDescent="0.25">
      <c r="A278" s="2"/>
      <c r="B278" s="2"/>
      <c r="C278" s="2"/>
      <c r="D278" s="2"/>
      <c r="E278" s="2"/>
      <c r="F278" s="2"/>
      <c r="G278" s="2"/>
      <c r="H278" s="2"/>
      <c r="I278" s="2"/>
      <c r="J278" s="2"/>
      <c r="K278" s="2"/>
      <c r="L278" s="2"/>
      <c r="M278" s="2"/>
      <c r="AH278" s="2"/>
      <c r="AI278" s="2"/>
    </row>
    <row r="279" spans="1:35" x14ac:dyDescent="0.25">
      <c r="A279" s="2"/>
      <c r="B279" s="2"/>
      <c r="C279" s="2"/>
      <c r="D279" s="2"/>
      <c r="E279" s="2"/>
      <c r="F279" s="2"/>
      <c r="G279" s="2"/>
      <c r="H279" s="2"/>
      <c r="I279" s="2"/>
      <c r="J279" s="2"/>
      <c r="K279" s="2"/>
      <c r="L279" s="2"/>
      <c r="M279" s="2"/>
      <c r="AH279" s="2"/>
      <c r="AI279" s="2"/>
    </row>
    <row r="280" spans="1:35" x14ac:dyDescent="0.25">
      <c r="A280" s="2"/>
      <c r="B280" s="2"/>
      <c r="C280" s="2"/>
      <c r="D280" s="2"/>
      <c r="E280" s="2"/>
      <c r="F280" s="2"/>
      <c r="G280" s="2"/>
      <c r="H280" s="2"/>
      <c r="I280" s="2"/>
      <c r="J280" s="2"/>
      <c r="K280" s="2"/>
      <c r="L280" s="2"/>
      <c r="M280" s="2"/>
      <c r="AH280" s="2"/>
      <c r="AI280" s="2"/>
    </row>
    <row r="281" spans="1:35" x14ac:dyDescent="0.25">
      <c r="A281" s="2"/>
      <c r="B281" s="2"/>
      <c r="C281" s="2"/>
      <c r="D281" s="2"/>
      <c r="E281" s="2"/>
      <c r="F281" s="2"/>
      <c r="G281" s="2"/>
      <c r="H281" s="2"/>
      <c r="I281" s="2"/>
      <c r="J281" s="2"/>
      <c r="K281" s="2"/>
      <c r="L281" s="2"/>
      <c r="M281" s="2"/>
      <c r="AH281" s="2"/>
      <c r="AI281" s="2"/>
    </row>
    <row r="282" spans="1:35" x14ac:dyDescent="0.25">
      <c r="A282" s="2"/>
      <c r="B282" s="2"/>
      <c r="C282" s="2"/>
      <c r="D282" s="2"/>
      <c r="E282" s="2"/>
      <c r="F282" s="2"/>
      <c r="G282" s="2"/>
      <c r="H282" s="2"/>
      <c r="I282" s="2"/>
      <c r="J282" s="2"/>
      <c r="K282" s="2"/>
      <c r="L282" s="2"/>
      <c r="M282" s="2"/>
      <c r="AH282" s="2"/>
      <c r="AI282" s="2"/>
    </row>
    <row r="283" spans="1:35" x14ac:dyDescent="0.25">
      <c r="A283" s="2"/>
      <c r="B283" s="2"/>
      <c r="C283" s="2"/>
      <c r="D283" s="2"/>
      <c r="E283" s="2"/>
      <c r="F283" s="2"/>
      <c r="G283" s="2"/>
      <c r="H283" s="2"/>
      <c r="I283" s="2"/>
      <c r="J283" s="2"/>
      <c r="K283" s="2"/>
      <c r="L283" s="2"/>
      <c r="M283" s="2"/>
      <c r="AH283" s="2"/>
      <c r="AI283" s="2"/>
    </row>
    <row r="284" spans="1:35" x14ac:dyDescent="0.25">
      <c r="A284" s="2"/>
      <c r="B284" s="2"/>
      <c r="C284" s="2"/>
      <c r="D284" s="2"/>
      <c r="E284" s="2"/>
      <c r="F284" s="2"/>
      <c r="G284" s="2"/>
      <c r="H284" s="2"/>
      <c r="I284" s="2"/>
      <c r="J284" s="2"/>
      <c r="K284" s="2"/>
      <c r="L284" s="2"/>
      <c r="M284" s="2"/>
      <c r="AH284" s="2"/>
      <c r="AI284" s="2"/>
    </row>
    <row r="285" spans="1:35" x14ac:dyDescent="0.25">
      <c r="A285" s="2"/>
      <c r="B285" s="2"/>
      <c r="C285" s="2"/>
      <c r="D285" s="2"/>
      <c r="E285" s="2"/>
      <c r="F285" s="2"/>
      <c r="G285" s="2"/>
      <c r="H285" s="2"/>
      <c r="I285" s="2"/>
      <c r="J285" s="2"/>
      <c r="K285" s="2"/>
      <c r="L285" s="2"/>
      <c r="M285" s="2"/>
      <c r="AH285" s="2"/>
      <c r="AI285" s="2"/>
    </row>
    <row r="286" spans="1:35" x14ac:dyDescent="0.25">
      <c r="A286" s="2"/>
      <c r="B286" s="2"/>
      <c r="C286" s="2"/>
      <c r="D286" s="2"/>
      <c r="E286" s="2"/>
      <c r="F286" s="2"/>
      <c r="G286" s="2"/>
      <c r="H286" s="2"/>
      <c r="I286" s="2"/>
      <c r="J286" s="2"/>
      <c r="K286" s="2"/>
      <c r="L286" s="2"/>
      <c r="M286" s="2"/>
      <c r="AH286" s="2"/>
      <c r="AI286" s="2"/>
    </row>
    <row r="287" spans="1:35" x14ac:dyDescent="0.25">
      <c r="A287" s="2"/>
      <c r="B287" s="2"/>
      <c r="C287" s="2"/>
      <c r="D287" s="2"/>
      <c r="E287" s="2"/>
      <c r="F287" s="2"/>
      <c r="G287" s="2"/>
      <c r="H287" s="2"/>
      <c r="I287" s="2"/>
      <c r="J287" s="2"/>
      <c r="K287" s="2"/>
      <c r="L287" s="2"/>
      <c r="M287" s="2"/>
      <c r="AH287" s="2"/>
      <c r="AI287" s="2"/>
    </row>
    <row r="288" spans="1:35" x14ac:dyDescent="0.25">
      <c r="A288" s="2"/>
      <c r="B288" s="2"/>
      <c r="C288" s="2"/>
      <c r="D288" s="2"/>
      <c r="E288" s="2"/>
      <c r="F288" s="2"/>
      <c r="G288" s="2"/>
      <c r="H288" s="2"/>
      <c r="I288" s="2"/>
      <c r="J288" s="2"/>
      <c r="K288" s="2"/>
      <c r="L288" s="2"/>
      <c r="M288" s="2"/>
      <c r="AH288" s="2"/>
      <c r="AI288" s="2"/>
    </row>
    <row r="289" spans="1:35" x14ac:dyDescent="0.25">
      <c r="A289" s="2"/>
      <c r="B289" s="2"/>
      <c r="C289" s="2"/>
      <c r="D289" s="2"/>
      <c r="E289" s="2"/>
      <c r="F289" s="2"/>
      <c r="G289" s="2"/>
      <c r="H289" s="2"/>
      <c r="I289" s="2"/>
      <c r="J289" s="2"/>
      <c r="K289" s="2"/>
      <c r="L289" s="2"/>
      <c r="M289" s="2"/>
      <c r="AH289" s="2"/>
      <c r="AI289" s="2"/>
    </row>
    <row r="290" spans="1:35" x14ac:dyDescent="0.25">
      <c r="A290" s="2"/>
      <c r="B290" s="2"/>
      <c r="C290" s="2"/>
      <c r="D290" s="2"/>
      <c r="E290" s="2"/>
      <c r="F290" s="2"/>
      <c r="G290" s="2"/>
      <c r="H290" s="2"/>
      <c r="I290" s="2"/>
      <c r="J290" s="2"/>
      <c r="K290" s="2"/>
      <c r="L290" s="2"/>
      <c r="M290" s="2"/>
      <c r="AH290" s="2"/>
      <c r="AI290" s="2"/>
    </row>
    <row r="291" spans="1:35" x14ac:dyDescent="0.25">
      <c r="A291" s="2"/>
      <c r="B291" s="2"/>
      <c r="C291" s="2"/>
      <c r="D291" s="2"/>
      <c r="E291" s="2"/>
      <c r="F291" s="2"/>
      <c r="G291" s="2"/>
      <c r="H291" s="2"/>
      <c r="I291" s="2"/>
      <c r="J291" s="2"/>
      <c r="K291" s="2"/>
      <c r="L291" s="2"/>
      <c r="M291" s="2"/>
      <c r="AH291" s="2"/>
      <c r="AI291" s="2"/>
    </row>
    <row r="292" spans="1:35" x14ac:dyDescent="0.25">
      <c r="A292" s="2"/>
      <c r="B292" s="2"/>
      <c r="C292" s="2"/>
      <c r="D292" s="2"/>
      <c r="E292" s="2"/>
      <c r="F292" s="2"/>
      <c r="G292" s="2"/>
      <c r="H292" s="2"/>
      <c r="I292" s="2"/>
      <c r="J292" s="2"/>
      <c r="K292" s="2"/>
      <c r="L292" s="2"/>
      <c r="M292" s="2"/>
      <c r="AH292" s="2"/>
      <c r="AI292" s="2"/>
    </row>
    <row r="293" spans="1:35" x14ac:dyDescent="0.25">
      <c r="A293" s="2"/>
      <c r="B293" s="2"/>
      <c r="C293" s="2"/>
      <c r="D293" s="2"/>
      <c r="E293" s="2"/>
      <c r="F293" s="2"/>
      <c r="G293" s="2"/>
      <c r="H293" s="2"/>
      <c r="I293" s="2"/>
      <c r="J293" s="2"/>
      <c r="K293" s="2"/>
      <c r="L293" s="2"/>
      <c r="M293" s="2"/>
      <c r="AH293" s="2"/>
      <c r="AI293" s="2"/>
    </row>
    <row r="294" spans="1:35" x14ac:dyDescent="0.25">
      <c r="A294" s="2"/>
      <c r="B294" s="2"/>
      <c r="C294" s="2"/>
      <c r="D294" s="2"/>
      <c r="E294" s="2"/>
      <c r="F294" s="2"/>
      <c r="G294" s="2"/>
      <c r="H294" s="2"/>
      <c r="I294" s="2"/>
      <c r="J294" s="2"/>
      <c r="K294" s="2"/>
      <c r="L294" s="2"/>
      <c r="M294" s="2"/>
      <c r="AH294" s="2"/>
      <c r="AI294" s="2"/>
    </row>
    <row r="295" spans="1:35" x14ac:dyDescent="0.25">
      <c r="A295" s="2"/>
      <c r="B295" s="2"/>
      <c r="C295" s="2"/>
      <c r="D295" s="2"/>
      <c r="E295" s="2"/>
      <c r="F295" s="2"/>
      <c r="G295" s="2"/>
      <c r="H295" s="2"/>
      <c r="I295" s="2"/>
      <c r="J295" s="2"/>
      <c r="K295" s="2"/>
      <c r="L295" s="2"/>
      <c r="M295" s="2"/>
      <c r="AH295" s="2"/>
      <c r="AI295" s="2"/>
    </row>
    <row r="296" spans="1:35" x14ac:dyDescent="0.25">
      <c r="A296" s="2"/>
      <c r="B296" s="2"/>
      <c r="C296" s="2"/>
      <c r="D296" s="2"/>
      <c r="E296" s="2"/>
      <c r="F296" s="2"/>
      <c r="G296" s="2"/>
      <c r="H296" s="2"/>
      <c r="I296" s="2"/>
      <c r="J296" s="2"/>
      <c r="K296" s="2"/>
      <c r="L296" s="2"/>
      <c r="M296" s="2"/>
      <c r="AH296" s="2"/>
      <c r="AI296" s="2"/>
    </row>
    <row r="297" spans="1:35" x14ac:dyDescent="0.25">
      <c r="A297" s="2"/>
      <c r="B297" s="2"/>
      <c r="C297" s="2"/>
      <c r="D297" s="2"/>
      <c r="E297" s="2"/>
      <c r="F297" s="2"/>
      <c r="G297" s="2"/>
      <c r="H297" s="2"/>
      <c r="I297" s="2"/>
      <c r="J297" s="2"/>
      <c r="K297" s="2"/>
      <c r="L297" s="2"/>
      <c r="M297" s="2"/>
      <c r="AH297" s="2"/>
      <c r="AI297" s="2"/>
    </row>
    <row r="298" spans="1:35" x14ac:dyDescent="0.25">
      <c r="A298" s="2"/>
      <c r="B298" s="2"/>
      <c r="C298" s="2"/>
      <c r="D298" s="2"/>
      <c r="E298" s="2"/>
      <c r="F298" s="2"/>
      <c r="G298" s="2"/>
      <c r="H298" s="2"/>
      <c r="I298" s="2"/>
      <c r="J298" s="2"/>
      <c r="K298" s="2"/>
      <c r="L298" s="2"/>
      <c r="M298" s="2"/>
      <c r="AH298" s="2"/>
      <c r="AI298" s="2"/>
    </row>
    <row r="299" spans="1:35" x14ac:dyDescent="0.25">
      <c r="A299" s="2"/>
      <c r="B299" s="2"/>
      <c r="C299" s="2"/>
      <c r="D299" s="2"/>
      <c r="E299" s="2"/>
      <c r="F299" s="2"/>
      <c r="G299" s="2"/>
      <c r="H299" s="2"/>
      <c r="I299" s="2"/>
      <c r="J299" s="2"/>
      <c r="K299" s="2"/>
      <c r="L299" s="2"/>
      <c r="M299" s="2"/>
      <c r="AH299" s="2"/>
      <c r="AI299" s="2"/>
    </row>
    <row r="300" spans="1:35" x14ac:dyDescent="0.25">
      <c r="A300" s="2"/>
      <c r="B300" s="2"/>
      <c r="C300" s="2"/>
      <c r="D300" s="2"/>
      <c r="E300" s="2"/>
      <c r="F300" s="2"/>
      <c r="G300" s="2"/>
      <c r="H300" s="2"/>
      <c r="I300" s="2"/>
      <c r="J300" s="2"/>
      <c r="K300" s="2"/>
      <c r="L300" s="2"/>
      <c r="M300" s="2"/>
      <c r="AH300" s="2"/>
      <c r="AI300" s="2"/>
    </row>
    <row r="301" spans="1:35" x14ac:dyDescent="0.25">
      <c r="A301" s="2"/>
      <c r="B301" s="2"/>
      <c r="C301" s="2"/>
      <c r="D301" s="2"/>
      <c r="E301" s="2"/>
      <c r="F301" s="2"/>
      <c r="G301" s="2"/>
      <c r="H301" s="2"/>
      <c r="I301" s="2"/>
      <c r="J301" s="2"/>
      <c r="K301" s="2"/>
      <c r="L301" s="2"/>
      <c r="M301" s="2"/>
      <c r="AH301" s="2"/>
      <c r="AI301" s="2"/>
    </row>
    <row r="302" spans="1:35" x14ac:dyDescent="0.25">
      <c r="A302" s="2"/>
      <c r="B302" s="2"/>
      <c r="C302" s="2"/>
      <c r="D302" s="2"/>
      <c r="E302" s="2"/>
      <c r="F302" s="2"/>
      <c r="G302" s="2"/>
      <c r="H302" s="2"/>
      <c r="I302" s="2"/>
      <c r="J302" s="2"/>
      <c r="K302" s="2"/>
      <c r="L302" s="2"/>
      <c r="M302" s="2"/>
      <c r="AH302" s="2"/>
      <c r="AI302" s="2"/>
    </row>
    <row r="303" spans="1:35" x14ac:dyDescent="0.25">
      <c r="A303" s="2"/>
      <c r="B303" s="2"/>
      <c r="C303" s="2"/>
      <c r="D303" s="2"/>
      <c r="E303" s="2"/>
      <c r="F303" s="2"/>
      <c r="G303" s="2"/>
      <c r="H303" s="2"/>
      <c r="I303" s="2"/>
      <c r="J303" s="2"/>
      <c r="K303" s="2"/>
      <c r="L303" s="2"/>
      <c r="M303" s="2"/>
      <c r="AH303" s="2"/>
      <c r="AI303" s="2"/>
    </row>
    <row r="304" spans="1:35" x14ac:dyDescent="0.25">
      <c r="A304" s="2"/>
      <c r="B304" s="2"/>
      <c r="C304" s="2"/>
      <c r="D304" s="2"/>
      <c r="E304" s="2"/>
      <c r="F304" s="2"/>
      <c r="G304" s="2"/>
      <c r="H304" s="2"/>
      <c r="I304" s="2"/>
      <c r="J304" s="2"/>
      <c r="K304" s="2"/>
      <c r="L304" s="2"/>
      <c r="M304" s="2"/>
      <c r="AH304" s="2"/>
      <c r="AI304" s="2"/>
    </row>
    <row r="305" spans="1:35" x14ac:dyDescent="0.25">
      <c r="A305" s="2"/>
      <c r="B305" s="2"/>
      <c r="C305" s="2"/>
      <c r="D305" s="2"/>
      <c r="E305" s="2"/>
      <c r="F305" s="2"/>
      <c r="G305" s="2"/>
      <c r="H305" s="2"/>
      <c r="I305" s="2"/>
      <c r="J305" s="2"/>
      <c r="K305" s="2"/>
      <c r="L305" s="2"/>
      <c r="M305" s="2"/>
      <c r="AH305" s="2"/>
      <c r="AI305" s="2"/>
    </row>
    <row r="306" spans="1:35" x14ac:dyDescent="0.25">
      <c r="A306" s="2"/>
      <c r="B306" s="2"/>
      <c r="C306" s="2"/>
      <c r="D306" s="2"/>
      <c r="E306" s="2"/>
      <c r="F306" s="2"/>
      <c r="G306" s="2"/>
      <c r="H306" s="2"/>
      <c r="I306" s="2"/>
      <c r="J306" s="2"/>
      <c r="K306" s="2"/>
      <c r="L306" s="2"/>
      <c r="M306" s="2"/>
      <c r="AH306" s="2"/>
      <c r="AI306" s="2"/>
    </row>
    <row r="307" spans="1:35" x14ac:dyDescent="0.25">
      <c r="A307" s="2"/>
      <c r="B307" s="2"/>
      <c r="C307" s="2"/>
      <c r="D307" s="2"/>
      <c r="E307" s="2"/>
      <c r="F307" s="2"/>
      <c r="G307" s="2"/>
      <c r="H307" s="2"/>
      <c r="I307" s="2"/>
      <c r="J307" s="2"/>
      <c r="K307" s="2"/>
      <c r="L307" s="2"/>
      <c r="M307" s="2"/>
      <c r="AH307" s="2"/>
      <c r="AI307" s="2"/>
    </row>
    <row r="308" spans="1:35" x14ac:dyDescent="0.25">
      <c r="A308" s="2"/>
      <c r="B308" s="2"/>
      <c r="C308" s="2"/>
      <c r="D308" s="2"/>
      <c r="E308" s="2"/>
      <c r="F308" s="2"/>
      <c r="G308" s="2"/>
      <c r="H308" s="2"/>
      <c r="I308" s="2"/>
      <c r="J308" s="2"/>
      <c r="K308" s="2"/>
      <c r="L308" s="2"/>
      <c r="M308" s="2"/>
      <c r="AH308" s="2"/>
      <c r="AI308" s="2"/>
    </row>
    <row r="309" spans="1:35" x14ac:dyDescent="0.25">
      <c r="A309" s="2"/>
      <c r="B309" s="2"/>
      <c r="C309" s="2"/>
      <c r="D309" s="2"/>
      <c r="E309" s="2"/>
      <c r="F309" s="2"/>
      <c r="G309" s="2"/>
      <c r="H309" s="2"/>
      <c r="I309" s="2"/>
      <c r="J309" s="2"/>
      <c r="K309" s="2"/>
      <c r="L309" s="2"/>
      <c r="M309" s="2"/>
      <c r="AH309" s="2"/>
      <c r="AI309" s="2"/>
    </row>
    <row r="310" spans="1:35" x14ac:dyDescent="0.25">
      <c r="A310" s="2"/>
      <c r="B310" s="2"/>
      <c r="C310" s="2"/>
      <c r="D310" s="2"/>
      <c r="E310" s="2"/>
      <c r="F310" s="2"/>
      <c r="G310" s="2"/>
      <c r="H310" s="2"/>
      <c r="I310" s="2"/>
      <c r="J310" s="2"/>
      <c r="K310" s="2"/>
      <c r="L310" s="2"/>
      <c r="M310" s="2"/>
      <c r="AH310" s="2"/>
      <c r="AI310" s="2"/>
    </row>
    <row r="311" spans="1:35" x14ac:dyDescent="0.25">
      <c r="A311" s="2"/>
      <c r="B311" s="2"/>
      <c r="C311" s="2"/>
      <c r="D311" s="2"/>
      <c r="E311" s="2"/>
      <c r="F311" s="2"/>
      <c r="G311" s="2"/>
      <c r="H311" s="2"/>
      <c r="I311" s="2"/>
      <c r="J311" s="2"/>
      <c r="K311" s="2"/>
      <c r="L311" s="2"/>
      <c r="M311" s="2"/>
      <c r="AH311" s="2"/>
      <c r="AI311" s="2"/>
    </row>
    <row r="312" spans="1:35" x14ac:dyDescent="0.25">
      <c r="A312" s="2"/>
      <c r="B312" s="2"/>
      <c r="C312" s="2"/>
      <c r="D312" s="2"/>
      <c r="E312" s="2"/>
      <c r="F312" s="2"/>
      <c r="G312" s="2"/>
      <c r="H312" s="2"/>
      <c r="I312" s="2"/>
      <c r="J312" s="2"/>
      <c r="K312" s="2"/>
      <c r="L312" s="2"/>
      <c r="M312" s="2"/>
      <c r="AH312" s="2"/>
      <c r="AI312" s="2"/>
    </row>
    <row r="313" spans="1:35" x14ac:dyDescent="0.25">
      <c r="A313" s="2"/>
      <c r="B313" s="2"/>
      <c r="C313" s="2"/>
      <c r="D313" s="2"/>
      <c r="E313" s="2"/>
      <c r="F313" s="2"/>
      <c r="G313" s="2"/>
      <c r="H313" s="2"/>
      <c r="I313" s="2"/>
      <c r="J313" s="2"/>
      <c r="K313" s="2"/>
      <c r="L313" s="2"/>
      <c r="M313" s="2"/>
      <c r="AH313" s="2"/>
      <c r="AI313" s="2"/>
    </row>
    <row r="314" spans="1:35" x14ac:dyDescent="0.25">
      <c r="A314" s="2"/>
      <c r="B314" s="2"/>
      <c r="C314" s="2"/>
      <c r="D314" s="2"/>
      <c r="E314" s="2"/>
      <c r="F314" s="2"/>
      <c r="G314" s="2"/>
      <c r="H314" s="2"/>
      <c r="I314" s="2"/>
      <c r="J314" s="2"/>
      <c r="K314" s="2"/>
      <c r="L314" s="2"/>
      <c r="M314" s="2"/>
      <c r="AH314" s="2"/>
      <c r="AI314" s="2"/>
    </row>
    <row r="315" spans="1:35" x14ac:dyDescent="0.25">
      <c r="A315" s="2"/>
      <c r="B315" s="2"/>
      <c r="C315" s="2"/>
      <c r="D315" s="2"/>
      <c r="E315" s="2"/>
      <c r="F315" s="2"/>
      <c r="G315" s="2"/>
      <c r="H315" s="2"/>
      <c r="I315" s="2"/>
      <c r="J315" s="2"/>
      <c r="K315" s="2"/>
      <c r="L315" s="2"/>
      <c r="M315" s="2"/>
      <c r="AH315" s="2"/>
      <c r="AI315" s="2"/>
    </row>
    <row r="316" spans="1:35" x14ac:dyDescent="0.25">
      <c r="A316" s="2"/>
      <c r="B316" s="2"/>
      <c r="C316" s="2"/>
      <c r="D316" s="2"/>
      <c r="E316" s="2"/>
      <c r="F316" s="2"/>
      <c r="G316" s="2"/>
      <c r="H316" s="2"/>
      <c r="I316" s="2"/>
      <c r="J316" s="2"/>
      <c r="K316" s="2"/>
      <c r="L316" s="2"/>
      <c r="M316" s="2"/>
      <c r="AH316" s="2"/>
      <c r="AI316" s="2"/>
    </row>
    <row r="317" spans="1:35" x14ac:dyDescent="0.25">
      <c r="A317" s="2"/>
      <c r="B317" s="2"/>
      <c r="C317" s="2"/>
      <c r="D317" s="2"/>
      <c r="E317" s="2"/>
      <c r="F317" s="2"/>
      <c r="G317" s="2"/>
      <c r="H317" s="2"/>
      <c r="I317" s="2"/>
      <c r="J317" s="2"/>
      <c r="K317" s="2"/>
      <c r="L317" s="2"/>
      <c r="M317" s="2"/>
      <c r="AH317" s="2"/>
      <c r="AI317" s="2"/>
    </row>
    <row r="318" spans="1:35" x14ac:dyDescent="0.25">
      <c r="A318" s="2"/>
      <c r="B318" s="2"/>
      <c r="C318" s="2"/>
      <c r="D318" s="2"/>
      <c r="E318" s="2"/>
      <c r="F318" s="2"/>
      <c r="G318" s="2"/>
      <c r="H318" s="2"/>
      <c r="I318" s="2"/>
      <c r="J318" s="2"/>
      <c r="K318" s="2"/>
      <c r="L318" s="2"/>
      <c r="M318" s="2"/>
      <c r="AH318" s="2"/>
      <c r="AI318" s="2"/>
    </row>
    <row r="319" spans="1:35" x14ac:dyDescent="0.25">
      <c r="A319" s="2"/>
      <c r="B319" s="2"/>
      <c r="C319" s="2"/>
      <c r="D319" s="2"/>
      <c r="E319" s="2"/>
      <c r="F319" s="2"/>
      <c r="G319" s="2"/>
      <c r="H319" s="2"/>
      <c r="I319" s="2"/>
      <c r="J319" s="2"/>
      <c r="K319" s="2"/>
      <c r="L319" s="2"/>
      <c r="M319" s="2"/>
      <c r="AH319" s="2"/>
      <c r="AI319" s="2"/>
    </row>
    <row r="320" spans="1:35" x14ac:dyDescent="0.25">
      <c r="A320" s="2"/>
      <c r="B320" s="2"/>
      <c r="C320" s="2"/>
      <c r="D320" s="2"/>
      <c r="E320" s="2"/>
      <c r="F320" s="2"/>
      <c r="G320" s="2"/>
      <c r="H320" s="2"/>
      <c r="I320" s="2"/>
      <c r="J320" s="2"/>
      <c r="K320" s="2"/>
      <c r="L320" s="2"/>
      <c r="M320" s="2"/>
      <c r="AH320" s="2"/>
      <c r="AI320" s="2"/>
    </row>
    <row r="321" spans="1:35" x14ac:dyDescent="0.25">
      <c r="A321" s="2"/>
      <c r="B321" s="2"/>
      <c r="C321" s="2"/>
      <c r="D321" s="2"/>
      <c r="E321" s="2"/>
      <c r="F321" s="2"/>
      <c r="G321" s="2"/>
      <c r="H321" s="2"/>
      <c r="I321" s="2"/>
      <c r="J321" s="2"/>
      <c r="K321" s="2"/>
      <c r="L321" s="2"/>
      <c r="M321" s="2"/>
      <c r="AH321" s="2"/>
      <c r="AI321" s="2"/>
    </row>
    <row r="322" spans="1:35" x14ac:dyDescent="0.25">
      <c r="A322" s="2"/>
      <c r="B322" s="2"/>
      <c r="C322" s="2"/>
      <c r="D322" s="2"/>
      <c r="E322" s="2"/>
      <c r="F322" s="2"/>
      <c r="G322" s="2"/>
      <c r="H322" s="2"/>
      <c r="I322" s="2"/>
      <c r="J322" s="2"/>
      <c r="K322" s="2"/>
      <c r="L322" s="2"/>
      <c r="M322" s="2"/>
      <c r="AH322" s="2"/>
      <c r="AI322" s="2"/>
    </row>
    <row r="323" spans="1:35" x14ac:dyDescent="0.25">
      <c r="A323" s="2"/>
      <c r="B323" s="2"/>
      <c r="C323" s="2"/>
      <c r="D323" s="2"/>
      <c r="E323" s="2"/>
      <c r="F323" s="2"/>
      <c r="G323" s="2"/>
      <c r="H323" s="2"/>
      <c r="I323" s="2"/>
      <c r="J323" s="2"/>
      <c r="K323" s="2"/>
      <c r="L323" s="2"/>
      <c r="M323" s="2"/>
      <c r="AH323" s="2"/>
      <c r="AI323" s="2"/>
    </row>
    <row r="324" spans="1:35" x14ac:dyDescent="0.25">
      <c r="A324" s="2"/>
      <c r="B324" s="2"/>
      <c r="C324" s="2"/>
      <c r="D324" s="2"/>
      <c r="E324" s="2"/>
      <c r="F324" s="2"/>
      <c r="G324" s="2"/>
      <c r="H324" s="2"/>
      <c r="I324" s="2"/>
      <c r="J324" s="2"/>
      <c r="K324" s="2"/>
      <c r="L324" s="2"/>
      <c r="M324" s="2"/>
      <c r="AH324" s="2"/>
      <c r="AI324" s="2"/>
    </row>
    <row r="325" spans="1:35" x14ac:dyDescent="0.25">
      <c r="A325" s="2"/>
      <c r="B325" s="2"/>
      <c r="C325" s="2"/>
      <c r="D325" s="2"/>
      <c r="E325" s="2"/>
      <c r="F325" s="2"/>
      <c r="G325" s="2"/>
      <c r="H325" s="2"/>
      <c r="I325" s="2"/>
      <c r="J325" s="2"/>
      <c r="K325" s="2"/>
      <c r="L325" s="2"/>
      <c r="M325" s="2"/>
      <c r="AH325" s="2"/>
      <c r="AI325" s="2"/>
    </row>
    <row r="326" spans="1:35" x14ac:dyDescent="0.25">
      <c r="A326" s="2"/>
      <c r="B326" s="2"/>
      <c r="C326" s="2"/>
      <c r="D326" s="2"/>
      <c r="E326" s="2"/>
      <c r="F326" s="2"/>
      <c r="G326" s="2"/>
      <c r="H326" s="2"/>
      <c r="I326" s="2"/>
      <c r="J326" s="2"/>
      <c r="K326" s="2"/>
      <c r="L326" s="2"/>
      <c r="M326" s="2"/>
      <c r="AH326" s="2"/>
      <c r="AI326" s="2"/>
    </row>
    <row r="327" spans="1:35" x14ac:dyDescent="0.25">
      <c r="A327" s="2"/>
      <c r="B327" s="2"/>
      <c r="C327" s="2"/>
      <c r="D327" s="2"/>
      <c r="E327" s="2"/>
      <c r="F327" s="2"/>
      <c r="G327" s="2"/>
      <c r="H327" s="2"/>
      <c r="I327" s="2"/>
      <c r="J327" s="2"/>
      <c r="K327" s="2"/>
      <c r="L327" s="2"/>
      <c r="M327" s="2"/>
      <c r="AH327" s="2"/>
      <c r="AI327" s="2"/>
    </row>
    <row r="328" spans="1:35" x14ac:dyDescent="0.25">
      <c r="A328" s="2"/>
      <c r="B328" s="2"/>
      <c r="C328" s="2"/>
      <c r="D328" s="2"/>
      <c r="E328" s="2"/>
      <c r="F328" s="2"/>
      <c r="G328" s="2"/>
      <c r="H328" s="2"/>
      <c r="I328" s="2"/>
      <c r="J328" s="2"/>
      <c r="K328" s="2"/>
      <c r="L328" s="2"/>
      <c r="M328" s="2"/>
      <c r="AH328" s="2"/>
      <c r="AI328" s="2"/>
    </row>
    <row r="329" spans="1:35" x14ac:dyDescent="0.25">
      <c r="A329" s="2"/>
      <c r="B329" s="2"/>
      <c r="C329" s="2"/>
      <c r="D329" s="2"/>
      <c r="E329" s="2"/>
      <c r="F329" s="2"/>
      <c r="G329" s="2"/>
      <c r="H329" s="2"/>
      <c r="I329" s="2"/>
      <c r="J329" s="2"/>
      <c r="K329" s="2"/>
      <c r="L329" s="2"/>
      <c r="M329" s="2"/>
      <c r="AH329" s="2"/>
      <c r="AI329" s="2"/>
    </row>
    <row r="330" spans="1:35" x14ac:dyDescent="0.25">
      <c r="A330" s="2"/>
      <c r="B330" s="2"/>
      <c r="C330" s="2"/>
      <c r="D330" s="2"/>
      <c r="E330" s="2"/>
      <c r="F330" s="2"/>
      <c r="G330" s="2"/>
      <c r="H330" s="2"/>
      <c r="I330" s="2"/>
      <c r="J330" s="2"/>
      <c r="K330" s="2"/>
      <c r="L330" s="2"/>
      <c r="M330" s="2"/>
      <c r="AH330" s="2"/>
      <c r="AI330" s="2"/>
    </row>
    <row r="331" spans="1:35" x14ac:dyDescent="0.25">
      <c r="A331" s="2"/>
      <c r="B331" s="2"/>
      <c r="C331" s="2"/>
      <c r="D331" s="2"/>
      <c r="E331" s="2"/>
      <c r="F331" s="2"/>
      <c r="G331" s="2"/>
      <c r="H331" s="2"/>
      <c r="I331" s="2"/>
      <c r="J331" s="2"/>
      <c r="K331" s="2"/>
      <c r="L331" s="2"/>
      <c r="M331" s="2"/>
      <c r="AH331" s="2"/>
      <c r="AI331" s="2"/>
    </row>
    <row r="332" spans="1:35" x14ac:dyDescent="0.25">
      <c r="A332" s="2"/>
      <c r="B332" s="2"/>
      <c r="C332" s="2"/>
      <c r="D332" s="2"/>
      <c r="E332" s="2"/>
      <c r="F332" s="2"/>
      <c r="G332" s="2"/>
      <c r="H332" s="2"/>
      <c r="I332" s="2"/>
      <c r="J332" s="2"/>
      <c r="K332" s="2"/>
      <c r="L332" s="2"/>
      <c r="M332" s="2"/>
      <c r="AH332" s="2"/>
      <c r="AI332" s="2"/>
    </row>
    <row r="333" spans="1:35" x14ac:dyDescent="0.25">
      <c r="A333" s="2"/>
      <c r="B333" s="2"/>
      <c r="C333" s="2"/>
      <c r="D333" s="2"/>
      <c r="E333" s="2"/>
      <c r="F333" s="2"/>
      <c r="G333" s="2"/>
      <c r="H333" s="2"/>
      <c r="I333" s="2"/>
      <c r="J333" s="2"/>
      <c r="K333" s="2"/>
      <c r="L333" s="2"/>
      <c r="M333" s="2"/>
      <c r="AH333" s="2"/>
      <c r="AI333" s="2"/>
    </row>
    <row r="334" spans="1:35" x14ac:dyDescent="0.25">
      <c r="A334" s="2"/>
      <c r="B334" s="2"/>
      <c r="C334" s="2"/>
      <c r="D334" s="2"/>
      <c r="E334" s="2"/>
      <c r="F334" s="2"/>
      <c r="G334" s="2"/>
      <c r="H334" s="2"/>
      <c r="I334" s="2"/>
      <c r="J334" s="2"/>
      <c r="K334" s="2"/>
      <c r="L334" s="2"/>
      <c r="M334" s="2"/>
      <c r="AH334" s="2"/>
      <c r="AI334" s="2"/>
    </row>
    <row r="335" spans="1:35" x14ac:dyDescent="0.25">
      <c r="A335" s="2"/>
      <c r="B335" s="2"/>
      <c r="C335" s="2"/>
      <c r="D335" s="2"/>
      <c r="E335" s="2"/>
      <c r="F335" s="2"/>
      <c r="G335" s="2"/>
      <c r="H335" s="2"/>
      <c r="I335" s="2"/>
      <c r="J335" s="2"/>
      <c r="K335" s="2"/>
      <c r="L335" s="2"/>
      <c r="M335" s="2"/>
      <c r="AH335" s="2"/>
      <c r="AI335" s="2"/>
    </row>
    <row r="336" spans="1:35" x14ac:dyDescent="0.25">
      <c r="A336" s="2"/>
      <c r="B336" s="2"/>
      <c r="C336" s="2"/>
      <c r="D336" s="2"/>
      <c r="E336" s="2"/>
      <c r="F336" s="2"/>
      <c r="G336" s="2"/>
      <c r="H336" s="2"/>
      <c r="I336" s="2"/>
      <c r="J336" s="2"/>
      <c r="K336" s="2"/>
      <c r="L336" s="2"/>
      <c r="M336" s="2"/>
      <c r="AH336" s="2"/>
      <c r="AI336" s="2"/>
    </row>
    <row r="337" spans="1:35" x14ac:dyDescent="0.25">
      <c r="A337" s="2"/>
      <c r="B337" s="2"/>
      <c r="C337" s="2"/>
      <c r="D337" s="2"/>
      <c r="E337" s="2"/>
      <c r="F337" s="2"/>
      <c r="G337" s="2"/>
      <c r="H337" s="2"/>
      <c r="I337" s="2"/>
      <c r="J337" s="2"/>
      <c r="K337" s="2"/>
      <c r="L337" s="2"/>
      <c r="M337" s="2"/>
      <c r="AH337" s="2"/>
      <c r="AI337" s="2"/>
    </row>
    <row r="338" spans="1:35" x14ac:dyDescent="0.25">
      <c r="A338" s="2"/>
      <c r="B338" s="2"/>
      <c r="C338" s="2"/>
      <c r="D338" s="2"/>
      <c r="E338" s="2"/>
      <c r="F338" s="2"/>
      <c r="G338" s="2"/>
      <c r="H338" s="2"/>
      <c r="I338" s="2"/>
      <c r="J338" s="2"/>
      <c r="K338" s="2"/>
      <c r="L338" s="2"/>
      <c r="M338" s="2"/>
      <c r="AH338" s="2"/>
      <c r="AI338" s="2"/>
    </row>
    <row r="339" spans="1:35" x14ac:dyDescent="0.25">
      <c r="A339" s="2"/>
      <c r="B339" s="2"/>
      <c r="C339" s="2"/>
      <c r="D339" s="2"/>
      <c r="E339" s="2"/>
      <c r="F339" s="2"/>
      <c r="G339" s="2"/>
      <c r="H339" s="2"/>
      <c r="I339" s="2"/>
      <c r="J339" s="2"/>
      <c r="K339" s="2"/>
      <c r="L339" s="2"/>
      <c r="M339" s="2"/>
      <c r="AH339" s="2"/>
      <c r="AI339" s="2"/>
    </row>
    <row r="340" spans="1:35" x14ac:dyDescent="0.25">
      <c r="A340" s="2"/>
      <c r="B340" s="2"/>
      <c r="C340" s="2"/>
      <c r="D340" s="2"/>
      <c r="E340" s="2"/>
      <c r="F340" s="2"/>
      <c r="G340" s="2"/>
      <c r="H340" s="2"/>
      <c r="I340" s="2"/>
      <c r="J340" s="2"/>
      <c r="K340" s="2"/>
      <c r="L340" s="2"/>
      <c r="M340" s="2"/>
      <c r="AH340" s="2"/>
      <c r="AI340" s="2"/>
    </row>
    <row r="341" spans="1:35" x14ac:dyDescent="0.25">
      <c r="A341" s="2"/>
      <c r="B341" s="2"/>
      <c r="C341" s="2"/>
      <c r="D341" s="2"/>
      <c r="E341" s="2"/>
      <c r="F341" s="2"/>
      <c r="G341" s="2"/>
      <c r="H341" s="2"/>
      <c r="I341" s="2"/>
      <c r="J341" s="2"/>
      <c r="K341" s="2"/>
      <c r="L341" s="2"/>
      <c r="M341" s="2"/>
      <c r="AH341" s="2"/>
      <c r="AI341" s="2"/>
    </row>
    <row r="342" spans="1:35" x14ac:dyDescent="0.25">
      <c r="A342" s="2"/>
      <c r="B342" s="2"/>
      <c r="C342" s="2"/>
      <c r="D342" s="2"/>
      <c r="E342" s="2"/>
      <c r="F342" s="2"/>
      <c r="G342" s="2"/>
      <c r="H342" s="2"/>
      <c r="I342" s="2"/>
      <c r="J342" s="2"/>
      <c r="K342" s="2"/>
      <c r="L342" s="2"/>
      <c r="M342" s="2"/>
      <c r="AH342" s="2"/>
      <c r="AI342" s="2"/>
    </row>
    <row r="343" spans="1:35" x14ac:dyDescent="0.25">
      <c r="A343" s="2"/>
      <c r="B343" s="2"/>
      <c r="C343" s="2"/>
      <c r="D343" s="2"/>
      <c r="E343" s="2"/>
      <c r="F343" s="2"/>
      <c r="G343" s="2"/>
      <c r="H343" s="2"/>
      <c r="I343" s="2"/>
      <c r="J343" s="2"/>
      <c r="K343" s="2"/>
      <c r="L343" s="2"/>
      <c r="M343" s="2"/>
      <c r="AH343" s="2"/>
      <c r="AI343" s="2"/>
    </row>
    <row r="344" spans="1:35" x14ac:dyDescent="0.25">
      <c r="A344" s="2"/>
      <c r="B344" s="2"/>
      <c r="C344" s="2"/>
      <c r="D344" s="2"/>
      <c r="E344" s="2"/>
      <c r="F344" s="2"/>
      <c r="G344" s="2"/>
      <c r="H344" s="2"/>
      <c r="I344" s="2"/>
      <c r="J344" s="2"/>
      <c r="K344" s="2"/>
      <c r="L344" s="2"/>
      <c r="M344" s="2"/>
      <c r="AH344" s="2"/>
      <c r="AI344" s="2"/>
    </row>
    <row r="345" spans="1:35" x14ac:dyDescent="0.25">
      <c r="A345" s="2"/>
      <c r="B345" s="2"/>
      <c r="C345" s="2"/>
      <c r="D345" s="2"/>
      <c r="E345" s="2"/>
      <c r="F345" s="2"/>
      <c r="G345" s="2"/>
      <c r="H345" s="2"/>
      <c r="I345" s="2"/>
      <c r="J345" s="2"/>
      <c r="K345" s="2"/>
      <c r="L345" s="2"/>
      <c r="M345" s="2"/>
      <c r="AH345" s="2"/>
      <c r="AI345" s="2"/>
    </row>
    <row r="346" spans="1:35" x14ac:dyDescent="0.25">
      <c r="A346" s="2"/>
      <c r="B346" s="2"/>
      <c r="C346" s="2"/>
      <c r="D346" s="2"/>
      <c r="E346" s="2"/>
      <c r="F346" s="2"/>
      <c r="G346" s="2"/>
      <c r="H346" s="2"/>
      <c r="I346" s="2"/>
      <c r="J346" s="2"/>
      <c r="K346" s="2"/>
      <c r="L346" s="2"/>
      <c r="M346" s="2"/>
      <c r="AH346" s="2"/>
      <c r="AI346" s="2"/>
    </row>
    <row r="347" spans="1:35" x14ac:dyDescent="0.25">
      <c r="A347" s="2"/>
      <c r="B347" s="2"/>
      <c r="C347" s="2"/>
      <c r="D347" s="2"/>
      <c r="E347" s="2"/>
      <c r="F347" s="2"/>
      <c r="G347" s="2"/>
      <c r="H347" s="2"/>
      <c r="I347" s="2"/>
      <c r="J347" s="2"/>
      <c r="K347" s="2"/>
      <c r="L347" s="2"/>
      <c r="M347" s="2"/>
      <c r="AH347" s="2"/>
      <c r="AI347" s="2"/>
    </row>
    <row r="348" spans="1:35" x14ac:dyDescent="0.25">
      <c r="A348" s="2"/>
      <c r="B348" s="2"/>
      <c r="C348" s="2"/>
      <c r="D348" s="2"/>
      <c r="E348" s="2"/>
      <c r="F348" s="2"/>
      <c r="G348" s="2"/>
      <c r="H348" s="2"/>
      <c r="I348" s="2"/>
      <c r="J348" s="2"/>
      <c r="K348" s="2"/>
      <c r="L348" s="2"/>
      <c r="M348" s="2"/>
      <c r="AH348" s="2"/>
      <c r="AI348" s="2"/>
    </row>
    <row r="349" spans="1:35" x14ac:dyDescent="0.25">
      <c r="A349" s="2"/>
      <c r="B349" s="2"/>
      <c r="C349" s="2"/>
      <c r="D349" s="2"/>
      <c r="E349" s="2"/>
      <c r="F349" s="2"/>
      <c r="G349" s="2"/>
      <c r="H349" s="2"/>
      <c r="I349" s="2"/>
      <c r="J349" s="2"/>
      <c r="K349" s="2"/>
      <c r="L349" s="2"/>
      <c r="M349" s="2"/>
      <c r="AH349" s="2"/>
      <c r="AI349" s="2"/>
    </row>
    <row r="350" spans="1:35" x14ac:dyDescent="0.25">
      <c r="A350" s="2"/>
      <c r="B350" s="2"/>
      <c r="C350" s="2"/>
      <c r="D350" s="2"/>
      <c r="E350" s="2"/>
      <c r="F350" s="2"/>
      <c r="G350" s="2"/>
      <c r="H350" s="2"/>
      <c r="I350" s="2"/>
      <c r="J350" s="2"/>
      <c r="K350" s="2"/>
      <c r="L350" s="2"/>
      <c r="M350" s="2"/>
      <c r="AH350" s="2"/>
      <c r="AI350" s="2"/>
    </row>
    <row r="351" spans="1:35" x14ac:dyDescent="0.25">
      <c r="A351" s="2"/>
      <c r="B351" s="2"/>
      <c r="C351" s="2"/>
      <c r="D351" s="2"/>
      <c r="E351" s="2"/>
      <c r="F351" s="2"/>
      <c r="G351" s="2"/>
      <c r="H351" s="2"/>
      <c r="I351" s="2"/>
      <c r="J351" s="2"/>
      <c r="K351" s="2"/>
      <c r="L351" s="2"/>
      <c r="M351" s="2"/>
      <c r="AH351" s="2"/>
      <c r="AI351" s="2"/>
    </row>
    <row r="352" spans="1:35" x14ac:dyDescent="0.25">
      <c r="A352" s="2"/>
      <c r="B352" s="2"/>
      <c r="C352" s="2"/>
      <c r="D352" s="2"/>
      <c r="E352" s="2"/>
      <c r="F352" s="2"/>
      <c r="G352" s="2"/>
      <c r="H352" s="2"/>
      <c r="I352" s="2"/>
      <c r="J352" s="2"/>
      <c r="K352" s="2"/>
      <c r="L352" s="2"/>
      <c r="M352" s="2"/>
      <c r="AH352" s="2"/>
      <c r="AI352" s="2"/>
    </row>
    <row r="353" spans="1:35" x14ac:dyDescent="0.25">
      <c r="A353" s="2"/>
      <c r="B353" s="2"/>
      <c r="C353" s="2"/>
      <c r="D353" s="2"/>
      <c r="E353" s="2"/>
      <c r="F353" s="2"/>
      <c r="G353" s="2"/>
      <c r="H353" s="2"/>
      <c r="I353" s="2"/>
      <c r="J353" s="2"/>
      <c r="K353" s="2"/>
      <c r="L353" s="2"/>
      <c r="M353" s="2"/>
      <c r="AH353" s="2"/>
      <c r="AI353" s="2"/>
    </row>
    <row r="354" spans="1:35" x14ac:dyDescent="0.25">
      <c r="A354" s="2"/>
      <c r="B354" s="2"/>
      <c r="C354" s="2"/>
      <c r="D354" s="2"/>
      <c r="E354" s="2"/>
      <c r="F354" s="2"/>
      <c r="G354" s="2"/>
      <c r="H354" s="2"/>
      <c r="I354" s="2"/>
      <c r="J354" s="2"/>
      <c r="K354" s="2"/>
      <c r="L354" s="2"/>
      <c r="M354" s="2"/>
      <c r="AH354" s="2"/>
      <c r="AI354" s="2"/>
    </row>
    <row r="355" spans="1:35" x14ac:dyDescent="0.25">
      <c r="A355" s="2"/>
      <c r="B355" s="2"/>
      <c r="C355" s="2"/>
      <c r="D355" s="2"/>
      <c r="E355" s="2"/>
      <c r="F355" s="2"/>
      <c r="G355" s="2"/>
      <c r="H355" s="2"/>
      <c r="I355" s="2"/>
      <c r="J355" s="2"/>
      <c r="K355" s="2"/>
      <c r="L355" s="2"/>
      <c r="M355" s="2"/>
      <c r="AH355" s="2"/>
      <c r="AI355" s="2"/>
    </row>
    <row r="356" spans="1:35" x14ac:dyDescent="0.25">
      <c r="A356" s="2"/>
      <c r="B356" s="2"/>
      <c r="C356" s="2"/>
      <c r="D356" s="2"/>
      <c r="E356" s="2"/>
      <c r="F356" s="2"/>
      <c r="G356" s="2"/>
      <c r="H356" s="2"/>
      <c r="I356" s="2"/>
      <c r="J356" s="2"/>
      <c r="K356" s="2"/>
      <c r="L356" s="2"/>
      <c r="M356" s="2"/>
      <c r="AH356" s="2"/>
      <c r="AI356" s="2"/>
    </row>
    <row r="357" spans="1:35" x14ac:dyDescent="0.25">
      <c r="A357" s="2"/>
      <c r="B357" s="2"/>
      <c r="C357" s="2"/>
      <c r="D357" s="2"/>
      <c r="E357" s="2"/>
      <c r="F357" s="2"/>
      <c r="G357" s="2"/>
      <c r="H357" s="2"/>
      <c r="I357" s="2"/>
      <c r="J357" s="2"/>
      <c r="K357" s="2"/>
      <c r="L357" s="2"/>
      <c r="M357" s="2"/>
      <c r="AH357" s="2"/>
      <c r="AI357" s="2"/>
    </row>
    <row r="358" spans="1:35" x14ac:dyDescent="0.25">
      <c r="A358" s="2"/>
      <c r="B358" s="2"/>
      <c r="C358" s="2"/>
      <c r="D358" s="2"/>
      <c r="E358" s="2"/>
      <c r="F358" s="2"/>
      <c r="G358" s="2"/>
      <c r="H358" s="2"/>
      <c r="I358" s="2"/>
      <c r="J358" s="2"/>
      <c r="K358" s="2"/>
      <c r="L358" s="2"/>
      <c r="M358" s="2"/>
      <c r="AH358" s="2"/>
      <c r="AI358" s="2"/>
    </row>
    <row r="359" spans="1:35" x14ac:dyDescent="0.25">
      <c r="A359" s="2"/>
      <c r="B359" s="2"/>
      <c r="C359" s="2"/>
      <c r="D359" s="2"/>
      <c r="E359" s="2"/>
      <c r="F359" s="2"/>
      <c r="G359" s="2"/>
      <c r="H359" s="2"/>
      <c r="I359" s="2"/>
      <c r="J359" s="2"/>
      <c r="K359" s="2"/>
      <c r="L359" s="2"/>
      <c r="M359" s="2"/>
      <c r="AH359" s="2"/>
      <c r="AI359" s="2"/>
    </row>
    <row r="360" spans="1:35" x14ac:dyDescent="0.25">
      <c r="A360" s="2"/>
      <c r="B360" s="2"/>
      <c r="C360" s="2"/>
      <c r="D360" s="2"/>
      <c r="E360" s="2"/>
      <c r="F360" s="2"/>
      <c r="G360" s="2"/>
      <c r="H360" s="2"/>
      <c r="I360" s="2"/>
      <c r="J360" s="2"/>
      <c r="K360" s="2"/>
      <c r="L360" s="2"/>
      <c r="M360" s="2"/>
      <c r="AH360" s="2"/>
      <c r="AI360" s="2"/>
    </row>
    <row r="361" spans="1:35" x14ac:dyDescent="0.25">
      <c r="A361" s="2"/>
      <c r="B361" s="2"/>
      <c r="C361" s="2"/>
      <c r="D361" s="2"/>
      <c r="E361" s="2"/>
      <c r="F361" s="2"/>
      <c r="G361" s="2"/>
      <c r="H361" s="2"/>
      <c r="I361" s="2"/>
      <c r="J361" s="2"/>
      <c r="K361" s="2"/>
      <c r="L361" s="2"/>
      <c r="M361" s="2"/>
      <c r="AH361" s="2"/>
      <c r="AI361" s="2"/>
    </row>
    <row r="362" spans="1:35" x14ac:dyDescent="0.25">
      <c r="A362" s="2"/>
      <c r="B362" s="2"/>
      <c r="C362" s="2"/>
      <c r="D362" s="2"/>
      <c r="E362" s="2"/>
      <c r="F362" s="2"/>
      <c r="G362" s="2"/>
      <c r="H362" s="2"/>
      <c r="I362" s="2"/>
      <c r="J362" s="2"/>
      <c r="K362" s="2"/>
      <c r="L362" s="2"/>
      <c r="M362" s="2"/>
      <c r="AH362" s="2"/>
      <c r="AI362" s="2"/>
    </row>
    <row r="363" spans="1:35" x14ac:dyDescent="0.25">
      <c r="A363" s="2"/>
      <c r="B363" s="2"/>
      <c r="C363" s="2"/>
      <c r="D363" s="2"/>
      <c r="E363" s="2"/>
      <c r="F363" s="2"/>
      <c r="G363" s="2"/>
      <c r="H363" s="2"/>
      <c r="I363" s="2"/>
      <c r="J363" s="2"/>
      <c r="K363" s="2"/>
      <c r="L363" s="2"/>
      <c r="M363" s="2"/>
      <c r="AH363" s="2"/>
      <c r="AI363" s="2"/>
    </row>
    <row r="364" spans="1:35" x14ac:dyDescent="0.25">
      <c r="A364" s="2"/>
      <c r="B364" s="2"/>
      <c r="C364" s="2"/>
      <c r="D364" s="2"/>
      <c r="E364" s="2"/>
      <c r="F364" s="2"/>
      <c r="G364" s="2"/>
      <c r="H364" s="2"/>
      <c r="I364" s="2"/>
      <c r="J364" s="2"/>
      <c r="K364" s="2"/>
      <c r="L364" s="2"/>
      <c r="M364" s="2"/>
      <c r="AH364" s="2"/>
      <c r="AI364" s="2"/>
    </row>
    <row r="365" spans="1:35" x14ac:dyDescent="0.25">
      <c r="A365" s="2"/>
      <c r="B365" s="2"/>
      <c r="C365" s="2"/>
      <c r="D365" s="2"/>
      <c r="E365" s="2"/>
      <c r="F365" s="2"/>
      <c r="G365" s="2"/>
      <c r="H365" s="2"/>
      <c r="I365" s="2"/>
      <c r="J365" s="2"/>
      <c r="K365" s="2"/>
      <c r="L365" s="2"/>
      <c r="M365" s="2"/>
      <c r="AH365" s="2"/>
      <c r="AI365" s="2"/>
    </row>
    <row r="366" spans="1:35" x14ac:dyDescent="0.25">
      <c r="A366" s="2"/>
      <c r="B366" s="2"/>
      <c r="C366" s="2"/>
      <c r="D366" s="2"/>
      <c r="E366" s="2"/>
      <c r="F366" s="2"/>
      <c r="G366" s="2"/>
      <c r="H366" s="2"/>
      <c r="I366" s="2"/>
      <c r="J366" s="2"/>
      <c r="K366" s="2"/>
      <c r="L366" s="2"/>
      <c r="M366" s="2"/>
      <c r="AH366" s="2"/>
      <c r="AI366" s="2"/>
    </row>
    <row r="367" spans="1:35" x14ac:dyDescent="0.25">
      <c r="A367" s="2"/>
      <c r="B367" s="2"/>
      <c r="C367" s="2"/>
      <c r="D367" s="2"/>
      <c r="E367" s="2"/>
      <c r="F367" s="2"/>
      <c r="G367" s="2"/>
      <c r="H367" s="2"/>
      <c r="I367" s="2"/>
      <c r="J367" s="2"/>
      <c r="K367" s="2"/>
      <c r="L367" s="2"/>
      <c r="M367" s="2"/>
      <c r="AH367" s="2"/>
      <c r="AI367" s="2"/>
    </row>
    <row r="368" spans="1:35" x14ac:dyDescent="0.25">
      <c r="A368" s="2"/>
      <c r="B368" s="2"/>
      <c r="C368" s="2"/>
      <c r="D368" s="2"/>
      <c r="E368" s="2"/>
      <c r="F368" s="2"/>
      <c r="G368" s="2"/>
      <c r="H368" s="2"/>
      <c r="I368" s="2"/>
      <c r="J368" s="2"/>
      <c r="K368" s="2"/>
      <c r="L368" s="2"/>
      <c r="M368" s="2"/>
      <c r="AH368" s="2"/>
      <c r="AI368" s="2"/>
    </row>
    <row r="369" spans="1:35" x14ac:dyDescent="0.25">
      <c r="A369" s="2"/>
      <c r="B369" s="2"/>
      <c r="C369" s="2"/>
      <c r="D369" s="2"/>
      <c r="E369" s="2"/>
      <c r="F369" s="2"/>
      <c r="G369" s="2"/>
      <c r="H369" s="2"/>
      <c r="I369" s="2"/>
      <c r="J369" s="2"/>
      <c r="K369" s="2"/>
      <c r="L369" s="2"/>
      <c r="M369" s="2"/>
      <c r="AH369" s="2"/>
      <c r="AI369" s="2"/>
    </row>
    <row r="370" spans="1:35" x14ac:dyDescent="0.25">
      <c r="A370" s="2"/>
      <c r="B370" s="2"/>
      <c r="C370" s="2"/>
      <c r="D370" s="2"/>
      <c r="E370" s="2"/>
      <c r="F370" s="2"/>
      <c r="G370" s="2"/>
      <c r="H370" s="2"/>
      <c r="I370" s="2"/>
      <c r="J370" s="2"/>
      <c r="K370" s="2"/>
      <c r="L370" s="2"/>
      <c r="M370" s="2"/>
      <c r="AH370" s="2"/>
      <c r="AI370" s="2"/>
    </row>
    <row r="371" spans="1:35" x14ac:dyDescent="0.25">
      <c r="A371" s="2"/>
      <c r="B371" s="2"/>
      <c r="C371" s="2"/>
      <c r="D371" s="2"/>
      <c r="E371" s="2"/>
      <c r="F371" s="2"/>
      <c r="G371" s="2"/>
      <c r="H371" s="2"/>
      <c r="I371" s="2"/>
      <c r="J371" s="2"/>
      <c r="K371" s="2"/>
      <c r="L371" s="2"/>
      <c r="M371" s="2"/>
      <c r="AH371" s="2"/>
      <c r="AI371" s="2"/>
    </row>
    <row r="372" spans="1:35" x14ac:dyDescent="0.25">
      <c r="A372" s="2"/>
      <c r="B372" s="2"/>
      <c r="C372" s="2"/>
      <c r="D372" s="2"/>
      <c r="E372" s="2"/>
      <c r="F372" s="2"/>
      <c r="G372" s="2"/>
      <c r="H372" s="2"/>
      <c r="I372" s="2"/>
      <c r="J372" s="2"/>
      <c r="K372" s="2"/>
      <c r="L372" s="2"/>
      <c r="M372" s="2"/>
      <c r="AH372" s="2"/>
      <c r="AI372" s="2"/>
    </row>
    <row r="373" spans="1:35" x14ac:dyDescent="0.25">
      <c r="A373" s="2"/>
      <c r="B373" s="2"/>
      <c r="C373" s="2"/>
      <c r="D373" s="2"/>
      <c r="E373" s="2"/>
      <c r="F373" s="2"/>
      <c r="G373" s="2"/>
      <c r="H373" s="2"/>
      <c r="I373" s="2"/>
      <c r="J373" s="2"/>
      <c r="K373" s="2"/>
      <c r="L373" s="2"/>
      <c r="M373" s="2"/>
      <c r="AH373" s="2"/>
      <c r="AI373" s="2"/>
    </row>
    <row r="374" spans="1:35" x14ac:dyDescent="0.25">
      <c r="A374" s="2"/>
      <c r="B374" s="2"/>
      <c r="C374" s="2"/>
      <c r="D374" s="2"/>
      <c r="E374" s="2"/>
      <c r="F374" s="2"/>
      <c r="G374" s="2"/>
      <c r="H374" s="2"/>
      <c r="I374" s="2"/>
      <c r="J374" s="2"/>
      <c r="K374" s="2"/>
      <c r="L374" s="2"/>
      <c r="M374" s="2"/>
      <c r="AH374" s="2"/>
      <c r="AI374" s="2"/>
    </row>
    <row r="375" spans="1:35" x14ac:dyDescent="0.25">
      <c r="A375" s="2"/>
      <c r="B375" s="2"/>
      <c r="C375" s="2"/>
      <c r="D375" s="2"/>
      <c r="E375" s="2"/>
      <c r="F375" s="2"/>
      <c r="G375" s="2"/>
      <c r="H375" s="2"/>
      <c r="I375" s="2"/>
      <c r="J375" s="2"/>
      <c r="K375" s="2"/>
      <c r="L375" s="2"/>
      <c r="M375" s="2"/>
      <c r="AH375" s="2"/>
      <c r="AI375" s="2"/>
    </row>
    <row r="376" spans="1:35" x14ac:dyDescent="0.25">
      <c r="A376" s="2"/>
      <c r="B376" s="2"/>
      <c r="C376" s="2"/>
      <c r="D376" s="2"/>
      <c r="E376" s="2"/>
      <c r="F376" s="2"/>
      <c r="G376" s="2"/>
      <c r="H376" s="2"/>
      <c r="I376" s="2"/>
      <c r="J376" s="2"/>
      <c r="K376" s="2"/>
      <c r="L376" s="2"/>
      <c r="M376" s="2"/>
      <c r="AH376" s="2"/>
      <c r="AI376" s="2"/>
    </row>
    <row r="377" spans="1:35" x14ac:dyDescent="0.25">
      <c r="A377" s="2"/>
      <c r="B377" s="2"/>
      <c r="C377" s="2"/>
      <c r="D377" s="2"/>
      <c r="E377" s="2"/>
      <c r="F377" s="2"/>
      <c r="G377" s="2"/>
      <c r="H377" s="2"/>
      <c r="I377" s="2"/>
      <c r="J377" s="2"/>
      <c r="K377" s="2"/>
      <c r="L377" s="2"/>
      <c r="M377" s="2"/>
      <c r="AH377" s="2"/>
      <c r="AI377" s="2"/>
    </row>
    <row r="378" spans="1:35" x14ac:dyDescent="0.25">
      <c r="A378" s="2"/>
      <c r="B378" s="2"/>
      <c r="C378" s="2"/>
      <c r="D378" s="2"/>
      <c r="E378" s="2"/>
      <c r="F378" s="2"/>
      <c r="G378" s="2"/>
      <c r="H378" s="2"/>
      <c r="I378" s="2"/>
      <c r="J378" s="2"/>
      <c r="K378" s="2"/>
      <c r="L378" s="2"/>
      <c r="M378" s="2"/>
      <c r="AH378" s="2"/>
      <c r="AI378" s="2"/>
    </row>
    <row r="379" spans="1:35" x14ac:dyDescent="0.25">
      <c r="A379" s="2"/>
      <c r="B379" s="2"/>
      <c r="C379" s="2"/>
      <c r="D379" s="2"/>
      <c r="E379" s="2"/>
      <c r="F379" s="2"/>
      <c r="G379" s="2"/>
      <c r="H379" s="2"/>
      <c r="I379" s="2"/>
      <c r="J379" s="2"/>
      <c r="K379" s="2"/>
      <c r="L379" s="2"/>
      <c r="M379" s="2"/>
      <c r="AH379" s="2"/>
      <c r="AI379" s="2"/>
    </row>
    <row r="380" spans="1:35" x14ac:dyDescent="0.25">
      <c r="A380" s="2"/>
      <c r="B380" s="2"/>
      <c r="C380" s="2"/>
      <c r="D380" s="2"/>
      <c r="E380" s="2"/>
      <c r="F380" s="2"/>
      <c r="G380" s="2"/>
      <c r="H380" s="2"/>
      <c r="I380" s="2"/>
      <c r="J380" s="2"/>
      <c r="K380" s="2"/>
      <c r="L380" s="2"/>
      <c r="M380" s="2"/>
      <c r="AH380" s="2"/>
      <c r="AI380" s="2"/>
    </row>
    <row r="381" spans="1:35" x14ac:dyDescent="0.25">
      <c r="A381" s="2"/>
      <c r="B381" s="2"/>
      <c r="C381" s="2"/>
      <c r="D381" s="2"/>
      <c r="E381" s="2"/>
      <c r="F381" s="2"/>
      <c r="G381" s="2"/>
      <c r="H381" s="2"/>
      <c r="I381" s="2"/>
      <c r="J381" s="2"/>
      <c r="K381" s="2"/>
      <c r="L381" s="2"/>
      <c r="M381" s="2"/>
      <c r="AH381" s="2"/>
      <c r="AI381" s="2"/>
    </row>
    <row r="382" spans="1:35" x14ac:dyDescent="0.25">
      <c r="A382" s="2"/>
      <c r="B382" s="2"/>
      <c r="C382" s="2"/>
      <c r="D382" s="2"/>
      <c r="E382" s="2"/>
      <c r="F382" s="2"/>
      <c r="G382" s="2"/>
      <c r="H382" s="2"/>
      <c r="I382" s="2"/>
      <c r="J382" s="2"/>
      <c r="K382" s="2"/>
      <c r="L382" s="2"/>
      <c r="M382" s="2"/>
      <c r="AH382" s="2"/>
      <c r="AI382" s="2"/>
    </row>
    <row r="383" spans="1:35" x14ac:dyDescent="0.25">
      <c r="A383" s="2"/>
      <c r="B383" s="2"/>
      <c r="C383" s="2"/>
      <c r="D383" s="2"/>
      <c r="E383" s="2"/>
      <c r="F383" s="2"/>
      <c r="G383" s="2"/>
      <c r="H383" s="2"/>
      <c r="I383" s="2"/>
      <c r="J383" s="2"/>
      <c r="K383" s="2"/>
      <c r="L383" s="2"/>
      <c r="M383" s="2"/>
      <c r="AH383" s="2"/>
      <c r="AI383" s="2"/>
    </row>
    <row r="384" spans="1:35" x14ac:dyDescent="0.25">
      <c r="A384" s="2"/>
      <c r="B384" s="2"/>
      <c r="C384" s="2"/>
      <c r="D384" s="2"/>
      <c r="E384" s="2"/>
      <c r="F384" s="2"/>
      <c r="G384" s="2"/>
      <c r="H384" s="2"/>
      <c r="I384" s="2"/>
      <c r="J384" s="2"/>
      <c r="K384" s="2"/>
      <c r="L384" s="2"/>
      <c r="M384" s="2"/>
      <c r="AH384" s="2"/>
      <c r="AI384" s="2"/>
    </row>
    <row r="385" spans="1:35" x14ac:dyDescent="0.25">
      <c r="A385" s="2"/>
      <c r="B385" s="2"/>
      <c r="C385" s="2"/>
      <c r="D385" s="2"/>
      <c r="E385" s="2"/>
      <c r="F385" s="2"/>
      <c r="G385" s="2"/>
      <c r="H385" s="2"/>
      <c r="I385" s="2"/>
      <c r="J385" s="2"/>
      <c r="K385" s="2"/>
      <c r="L385" s="2"/>
      <c r="M385" s="2"/>
      <c r="AH385" s="2"/>
      <c r="AI385" s="2"/>
    </row>
    <row r="386" spans="1:35" x14ac:dyDescent="0.25">
      <c r="A386" s="2"/>
      <c r="B386" s="2"/>
      <c r="C386" s="2"/>
      <c r="D386" s="2"/>
      <c r="E386" s="2"/>
      <c r="F386" s="2"/>
      <c r="G386" s="2"/>
      <c r="H386" s="2"/>
      <c r="I386" s="2"/>
      <c r="J386" s="2"/>
      <c r="K386" s="2"/>
      <c r="L386" s="2"/>
      <c r="M386" s="2"/>
      <c r="AH386" s="2"/>
      <c r="AI386" s="2"/>
    </row>
    <row r="387" spans="1:35" x14ac:dyDescent="0.25">
      <c r="A387" s="2"/>
      <c r="B387" s="2"/>
      <c r="C387" s="2"/>
      <c r="D387" s="2"/>
      <c r="E387" s="2"/>
      <c r="F387" s="2"/>
      <c r="G387" s="2"/>
      <c r="H387" s="2"/>
      <c r="I387" s="2"/>
      <c r="J387" s="2"/>
      <c r="K387" s="2"/>
      <c r="L387" s="2"/>
      <c r="M387" s="2"/>
      <c r="AH387" s="2"/>
      <c r="AI387" s="2"/>
    </row>
    <row r="388" spans="1:35" x14ac:dyDescent="0.25">
      <c r="A388" s="2"/>
      <c r="B388" s="2"/>
      <c r="C388" s="2"/>
      <c r="D388" s="2"/>
      <c r="E388" s="2"/>
      <c r="F388" s="2"/>
      <c r="G388" s="2"/>
      <c r="H388" s="2"/>
      <c r="I388" s="2"/>
      <c r="J388" s="2"/>
      <c r="K388" s="2"/>
      <c r="L388" s="2"/>
      <c r="M388" s="2"/>
      <c r="AH388" s="2"/>
      <c r="AI388" s="2"/>
    </row>
    <row r="389" spans="1:35" x14ac:dyDescent="0.25">
      <c r="A389" s="2"/>
      <c r="B389" s="2"/>
      <c r="C389" s="2"/>
      <c r="D389" s="2"/>
      <c r="E389" s="2"/>
      <c r="F389" s="2"/>
      <c r="G389" s="2"/>
      <c r="H389" s="2"/>
      <c r="I389" s="2"/>
      <c r="J389" s="2"/>
      <c r="K389" s="2"/>
      <c r="L389" s="2"/>
      <c r="M389" s="2"/>
      <c r="AH389" s="2"/>
      <c r="AI389" s="2"/>
    </row>
    <row r="390" spans="1:35" x14ac:dyDescent="0.25">
      <c r="A390" s="2"/>
      <c r="B390" s="2"/>
      <c r="C390" s="2"/>
      <c r="D390" s="2"/>
      <c r="E390" s="2"/>
      <c r="F390" s="2"/>
      <c r="G390" s="2"/>
      <c r="H390" s="2"/>
      <c r="I390" s="2"/>
      <c r="J390" s="2"/>
      <c r="K390" s="2"/>
      <c r="L390" s="2"/>
      <c r="M390" s="2"/>
      <c r="AH390" s="2"/>
      <c r="AI390" s="2"/>
    </row>
    <row r="391" spans="1:35" x14ac:dyDescent="0.25">
      <c r="A391" s="2"/>
      <c r="B391" s="2"/>
      <c r="C391" s="2"/>
      <c r="D391" s="2"/>
      <c r="E391" s="2"/>
      <c r="F391" s="2"/>
      <c r="G391" s="2"/>
      <c r="H391" s="2"/>
      <c r="I391" s="2"/>
      <c r="J391" s="2"/>
      <c r="K391" s="2"/>
      <c r="L391" s="2"/>
      <c r="M391" s="2"/>
      <c r="AH391" s="2"/>
      <c r="AI391" s="2"/>
    </row>
    <row r="392" spans="1:35" x14ac:dyDescent="0.25">
      <c r="A392" s="2"/>
      <c r="B392" s="2"/>
      <c r="C392" s="2"/>
      <c r="D392" s="2"/>
      <c r="E392" s="2"/>
      <c r="F392" s="2"/>
      <c r="G392" s="2"/>
      <c r="H392" s="2"/>
      <c r="I392" s="2"/>
      <c r="J392" s="2"/>
      <c r="K392" s="2"/>
      <c r="L392" s="2"/>
      <c r="M392" s="2"/>
      <c r="AH392" s="2"/>
      <c r="AI392" s="2"/>
    </row>
    <row r="393" spans="1:35" x14ac:dyDescent="0.25">
      <c r="A393" s="2"/>
      <c r="B393" s="2"/>
      <c r="C393" s="2"/>
      <c r="D393" s="2"/>
      <c r="E393" s="2"/>
      <c r="F393" s="2"/>
      <c r="G393" s="2"/>
      <c r="H393" s="2"/>
      <c r="I393" s="2"/>
      <c r="J393" s="2"/>
      <c r="K393" s="2"/>
      <c r="L393" s="2"/>
      <c r="M393" s="2"/>
      <c r="AH393" s="2"/>
      <c r="AI393" s="2"/>
    </row>
    <row r="394" spans="1:35" x14ac:dyDescent="0.25">
      <c r="A394" s="2"/>
      <c r="B394" s="2"/>
      <c r="C394" s="2"/>
      <c r="D394" s="2"/>
      <c r="E394" s="2"/>
      <c r="F394" s="2"/>
      <c r="G394" s="2"/>
      <c r="H394" s="2"/>
      <c r="I394" s="2"/>
      <c r="J394" s="2"/>
      <c r="K394" s="2"/>
      <c r="L394" s="2"/>
      <c r="M394" s="2"/>
      <c r="AH394" s="2"/>
      <c r="AI394" s="2"/>
    </row>
    <row r="395" spans="1:35" x14ac:dyDescent="0.25">
      <c r="A395" s="2"/>
      <c r="B395" s="2"/>
      <c r="C395" s="2"/>
      <c r="D395" s="2"/>
      <c r="E395" s="2"/>
      <c r="F395" s="2"/>
      <c r="G395" s="2"/>
      <c r="H395" s="2"/>
      <c r="I395" s="2"/>
      <c r="J395" s="2"/>
      <c r="K395" s="2"/>
      <c r="L395" s="2"/>
      <c r="M395" s="2"/>
      <c r="AH395" s="2"/>
      <c r="AI395" s="2"/>
    </row>
    <row r="396" spans="1:35" x14ac:dyDescent="0.25">
      <c r="A396" s="2"/>
      <c r="B396" s="2"/>
      <c r="C396" s="2"/>
      <c r="D396" s="2"/>
      <c r="E396" s="2"/>
      <c r="F396" s="2"/>
      <c r="G396" s="2"/>
      <c r="H396" s="2"/>
      <c r="I396" s="2"/>
      <c r="J396" s="2"/>
      <c r="K396" s="2"/>
      <c r="L396" s="2"/>
      <c r="M396" s="2"/>
      <c r="AH396" s="2"/>
      <c r="AI396" s="2"/>
    </row>
    <row r="397" spans="1:35" x14ac:dyDescent="0.25">
      <c r="A397" s="2"/>
      <c r="B397" s="2"/>
      <c r="C397" s="2"/>
      <c r="D397" s="2"/>
      <c r="E397" s="2"/>
      <c r="F397" s="2"/>
      <c r="G397" s="2"/>
      <c r="H397" s="2"/>
      <c r="I397" s="2"/>
      <c r="J397" s="2"/>
      <c r="K397" s="2"/>
      <c r="L397" s="2"/>
      <c r="M397" s="2"/>
      <c r="AH397" s="2"/>
      <c r="AI397" s="2"/>
    </row>
    <row r="398" spans="1:35" x14ac:dyDescent="0.25">
      <c r="A398" s="2"/>
      <c r="B398" s="2"/>
      <c r="C398" s="2"/>
      <c r="D398" s="2"/>
      <c r="E398" s="2"/>
      <c r="F398" s="2"/>
      <c r="G398" s="2"/>
      <c r="H398" s="2"/>
      <c r="I398" s="2"/>
      <c r="J398" s="2"/>
      <c r="K398" s="2"/>
      <c r="L398" s="2"/>
      <c r="M398" s="2"/>
      <c r="AH398" s="2"/>
      <c r="AI398" s="2"/>
    </row>
    <row r="399" spans="1:35" x14ac:dyDescent="0.25">
      <c r="A399" s="2"/>
      <c r="B399" s="2"/>
      <c r="C399" s="2"/>
      <c r="D399" s="2"/>
      <c r="E399" s="2"/>
      <c r="F399" s="2"/>
      <c r="G399" s="2"/>
      <c r="H399" s="2"/>
      <c r="I399" s="2"/>
      <c r="J399" s="2"/>
      <c r="K399" s="2"/>
      <c r="L399" s="2"/>
      <c r="M399" s="2"/>
      <c r="AH399" s="2"/>
      <c r="AI399" s="2"/>
    </row>
    <row r="400" spans="1:35" x14ac:dyDescent="0.25">
      <c r="A400" s="2"/>
      <c r="B400" s="2"/>
      <c r="C400" s="2"/>
      <c r="D400" s="2"/>
      <c r="E400" s="2"/>
      <c r="F400" s="2"/>
      <c r="G400" s="2"/>
      <c r="H400" s="2"/>
      <c r="I400" s="2"/>
      <c r="J400" s="2"/>
      <c r="K400" s="2"/>
      <c r="L400" s="2"/>
      <c r="M400" s="2"/>
      <c r="AH400" s="2"/>
      <c r="AI400" s="2"/>
    </row>
    <row r="401" spans="1:35" x14ac:dyDescent="0.25">
      <c r="A401" s="2"/>
      <c r="B401" s="2"/>
      <c r="C401" s="2"/>
      <c r="D401" s="2"/>
      <c r="E401" s="2"/>
      <c r="F401" s="2"/>
      <c r="G401" s="2"/>
      <c r="H401" s="2"/>
      <c r="I401" s="2"/>
      <c r="J401" s="2"/>
      <c r="K401" s="2"/>
      <c r="L401" s="2"/>
      <c r="M401" s="2"/>
      <c r="AH401" s="2"/>
      <c r="AI401" s="2"/>
    </row>
    <row r="402" spans="1:35" x14ac:dyDescent="0.25">
      <c r="A402" s="2"/>
      <c r="B402" s="2"/>
      <c r="C402" s="2"/>
      <c r="D402" s="2"/>
      <c r="E402" s="2"/>
      <c r="F402" s="2"/>
      <c r="G402" s="2"/>
      <c r="H402" s="2"/>
      <c r="I402" s="2"/>
      <c r="J402" s="2"/>
      <c r="K402" s="2"/>
      <c r="L402" s="2"/>
      <c r="M402" s="2"/>
      <c r="AH402" s="2"/>
      <c r="AI402" s="2"/>
    </row>
    <row r="403" spans="1:35" x14ac:dyDescent="0.25">
      <c r="A403" s="2"/>
      <c r="B403" s="2"/>
      <c r="C403" s="2"/>
      <c r="D403" s="2"/>
      <c r="E403" s="2"/>
      <c r="F403" s="2"/>
      <c r="G403" s="2"/>
      <c r="H403" s="2"/>
      <c r="I403" s="2"/>
      <c r="J403" s="2"/>
      <c r="K403" s="2"/>
      <c r="L403" s="2"/>
      <c r="M403" s="2"/>
      <c r="AH403" s="2"/>
      <c r="AI403" s="2"/>
    </row>
    <row r="404" spans="1:35" x14ac:dyDescent="0.25">
      <c r="A404" s="2"/>
      <c r="B404" s="2"/>
      <c r="C404" s="2"/>
      <c r="D404" s="2"/>
      <c r="E404" s="2"/>
      <c r="F404" s="2"/>
      <c r="G404" s="2"/>
      <c r="H404" s="2"/>
      <c r="I404" s="2"/>
      <c r="J404" s="2"/>
      <c r="K404" s="2"/>
      <c r="L404" s="2"/>
      <c r="M404" s="2"/>
      <c r="AH404" s="2"/>
      <c r="AI404" s="2"/>
    </row>
    <row r="405" spans="1:35" x14ac:dyDescent="0.25">
      <c r="A405" s="2"/>
      <c r="B405" s="2"/>
      <c r="C405" s="2"/>
      <c r="D405" s="2"/>
      <c r="E405" s="2"/>
      <c r="F405" s="2"/>
      <c r="G405" s="2"/>
      <c r="H405" s="2"/>
      <c r="I405" s="2"/>
      <c r="J405" s="2"/>
      <c r="K405" s="2"/>
      <c r="L405" s="2"/>
      <c r="M405" s="2"/>
      <c r="AH405" s="2"/>
      <c r="AI405" s="2"/>
    </row>
    <row r="406" spans="1:35" x14ac:dyDescent="0.25">
      <c r="A406" s="2"/>
      <c r="B406" s="2"/>
      <c r="C406" s="2"/>
      <c r="D406" s="2"/>
      <c r="E406" s="2"/>
      <c r="F406" s="2"/>
      <c r="G406" s="2"/>
      <c r="H406" s="2"/>
      <c r="I406" s="2"/>
      <c r="J406" s="2"/>
      <c r="K406" s="2"/>
      <c r="L406" s="2"/>
      <c r="M406" s="2"/>
      <c r="AH406" s="2"/>
      <c r="AI406" s="2"/>
    </row>
    <row r="407" spans="1:35" x14ac:dyDescent="0.25">
      <c r="A407" s="2"/>
      <c r="B407" s="2"/>
      <c r="C407" s="2"/>
      <c r="D407" s="2"/>
      <c r="E407" s="2"/>
      <c r="F407" s="2"/>
      <c r="G407" s="2"/>
      <c r="H407" s="2"/>
      <c r="I407" s="2"/>
      <c r="J407" s="2"/>
      <c r="K407" s="2"/>
      <c r="L407" s="2"/>
      <c r="M407" s="2"/>
      <c r="AH407" s="2"/>
      <c r="AI407" s="2"/>
    </row>
    <row r="408" spans="1:35" x14ac:dyDescent="0.25">
      <c r="A408" s="2"/>
      <c r="B408" s="2"/>
      <c r="C408" s="2"/>
      <c r="D408" s="2"/>
      <c r="E408" s="2"/>
      <c r="F408" s="2"/>
      <c r="G408" s="2"/>
      <c r="H408" s="2"/>
      <c r="I408" s="2"/>
      <c r="J408" s="2"/>
      <c r="K408" s="2"/>
      <c r="L408" s="2"/>
      <c r="M408" s="2"/>
      <c r="AH408" s="2"/>
      <c r="AI408" s="2"/>
    </row>
    <row r="409" spans="1:35" x14ac:dyDescent="0.25">
      <c r="A409" s="2"/>
      <c r="B409" s="2"/>
      <c r="C409" s="2"/>
      <c r="D409" s="2"/>
      <c r="E409" s="2"/>
      <c r="F409" s="2"/>
      <c r="G409" s="2"/>
      <c r="H409" s="2"/>
      <c r="J409" s="2"/>
      <c r="K409" s="2"/>
      <c r="L409" s="2"/>
      <c r="M409" s="2"/>
      <c r="AH409" s="2"/>
      <c r="AI409" s="2"/>
    </row>
  </sheetData>
  <autoFilter ref="A3:AI164"/>
  <mergeCells count="1">
    <mergeCell ref="A1:L1"/>
  </mergeCells>
  <pageMargins left="0.98425196850393704" right="0.59055118110236227" top="0.98425196850393704" bottom="0.78740157480314965" header="0" footer="0"/>
  <pageSetup paperSize="9" scale="44" firstPageNumber="255" fitToHeight="0" orientation="portrait" useFirstPageNumber="1" r:id="rId1"/>
  <headerFooter>
    <oddHeader>&amp;R
&amp;P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9"/>
  <sheetViews>
    <sheetView zoomScale="78" zoomScaleNormal="78" workbookViewId="0">
      <pane ySplit="4" topLeftCell="A17" activePane="bottomLeft" state="frozen"/>
      <selection pane="bottomLeft" activeCell="G77" sqref="G77:AI77"/>
    </sheetView>
  </sheetViews>
  <sheetFormatPr defaultRowHeight="15.75" x14ac:dyDescent="0.25"/>
  <cols>
    <col min="1" max="1" width="72.7109375" style="70" customWidth="1"/>
    <col min="2" max="2" width="8.85546875" style="42" hidden="1" customWidth="1"/>
    <col min="3" max="3" width="33.28515625" style="40" customWidth="1"/>
    <col min="4" max="4" width="7.42578125" style="40" hidden="1" customWidth="1"/>
    <col min="5" max="5" width="16.28515625" style="40" hidden="1" customWidth="1"/>
    <col min="6" max="6" width="7.7109375" style="41" hidden="1" customWidth="1"/>
    <col min="7" max="7" width="21.85546875" style="1" customWidth="1"/>
    <col min="8" max="8" width="18.85546875" style="1" hidden="1" customWidth="1"/>
    <col min="9" max="9" width="19.7109375" style="1" hidden="1" customWidth="1"/>
    <col min="10" max="10" width="20.7109375" style="1" hidden="1" customWidth="1"/>
    <col min="11" max="11" width="20.140625" style="1" customWidth="1"/>
    <col min="12" max="12" width="14.140625" style="3" hidden="1" customWidth="1"/>
    <col min="13" max="13" width="15" style="1" hidden="1" customWidth="1"/>
    <col min="14" max="14" width="20" style="6" hidden="1" customWidth="1"/>
    <col min="15" max="15" width="25" style="2" hidden="1" customWidth="1"/>
    <col min="16" max="16" width="13.85546875" style="2" hidden="1" customWidth="1"/>
    <col min="17" max="17" width="11.85546875" style="2" hidden="1" customWidth="1"/>
    <col min="18" max="18" width="9.140625" style="2" hidden="1" customWidth="1"/>
    <col min="19" max="33" width="0" style="2" hidden="1" customWidth="1"/>
    <col min="34" max="35" width="20.7109375" style="1" customWidth="1"/>
    <col min="36" max="16384" width="9.140625" style="2"/>
  </cols>
  <sheetData>
    <row r="1" spans="1:35" ht="17.45" customHeight="1" x14ac:dyDescent="0.25">
      <c r="A1" s="71" t="s">
        <v>340</v>
      </c>
      <c r="B1" s="71"/>
      <c r="C1" s="71"/>
      <c r="D1" s="71"/>
      <c r="E1" s="71"/>
      <c r="F1" s="71"/>
      <c r="G1" s="71"/>
      <c r="H1" s="71"/>
      <c r="I1" s="71"/>
      <c r="J1" s="71"/>
      <c r="K1" s="71"/>
      <c r="L1" s="71"/>
      <c r="AH1" s="2"/>
      <c r="AI1" s="2"/>
    </row>
    <row r="2" spans="1:35" x14ac:dyDescent="0.25">
      <c r="A2" s="43"/>
      <c r="B2" s="44"/>
      <c r="C2" s="45"/>
      <c r="D2" s="45"/>
      <c r="E2" s="45"/>
      <c r="F2" s="46"/>
      <c r="G2" s="30"/>
    </row>
    <row r="3" spans="1:35" ht="87.75" customHeight="1" x14ac:dyDescent="0.25">
      <c r="A3" s="47" t="s">
        <v>0</v>
      </c>
      <c r="B3" s="47" t="s">
        <v>1</v>
      </c>
      <c r="C3" s="47" t="s">
        <v>2</v>
      </c>
      <c r="D3" s="47" t="s">
        <v>3</v>
      </c>
      <c r="E3" s="47" t="s">
        <v>4</v>
      </c>
      <c r="F3" s="48" t="s">
        <v>5</v>
      </c>
      <c r="G3" s="4" t="s">
        <v>6</v>
      </c>
      <c r="H3" s="4" t="s">
        <v>7</v>
      </c>
      <c r="I3" s="4" t="s">
        <v>8</v>
      </c>
      <c r="J3" s="4" t="s">
        <v>9</v>
      </c>
      <c r="K3" s="4" t="s">
        <v>10</v>
      </c>
      <c r="L3" s="5" t="s">
        <v>11</v>
      </c>
      <c r="O3" s="1"/>
      <c r="P3" s="1"/>
      <c r="Q3" s="1"/>
      <c r="AH3" s="4" t="s">
        <v>336</v>
      </c>
      <c r="AI3" s="4" t="s">
        <v>337</v>
      </c>
    </row>
    <row r="4" spans="1:35" ht="23.25" customHeight="1" x14ac:dyDescent="0.25">
      <c r="A4" s="49" t="s">
        <v>12</v>
      </c>
      <c r="B4" s="50"/>
      <c r="C4" s="27" t="s">
        <v>13</v>
      </c>
      <c r="D4" s="27"/>
      <c r="E4" s="27"/>
      <c r="F4" s="27"/>
      <c r="G4" s="51">
        <f>G5+G49</f>
        <v>2032333185.5</v>
      </c>
      <c r="H4" s="51">
        <f>H5+H49</f>
        <v>0</v>
      </c>
      <c r="I4" s="51">
        <f>I5+I49</f>
        <v>1862660073.6199999</v>
      </c>
      <c r="J4" s="51">
        <f>J5+J49</f>
        <v>195959763.44</v>
      </c>
      <c r="K4" s="51">
        <f>K5+K49</f>
        <v>2058619837.0600004</v>
      </c>
      <c r="L4" s="7">
        <f>IF(M4&gt;200,"свыше200,0",M4)</f>
        <v>101.29342234568361</v>
      </c>
      <c r="M4" s="8">
        <f t="shared" ref="M4:M71" si="0">K4/G4*100</f>
        <v>101.29342234568361</v>
      </c>
      <c r="N4" s="9" t="e">
        <f>J4/H4*100</f>
        <v>#DIV/0!</v>
      </c>
      <c r="O4" s="1"/>
      <c r="P4" s="1"/>
      <c r="Q4" s="1"/>
      <c r="AH4" s="51">
        <f>AH5+AH49</f>
        <v>151881014.5</v>
      </c>
      <c r="AI4" s="51">
        <f>AI5+AI49</f>
        <v>2184214200</v>
      </c>
    </row>
    <row r="5" spans="1:35" ht="17.25" customHeight="1" x14ac:dyDescent="0.25">
      <c r="A5" s="49" t="s">
        <v>14</v>
      </c>
      <c r="B5" s="50"/>
      <c r="C5" s="27"/>
      <c r="D5" s="27"/>
      <c r="E5" s="27"/>
      <c r="F5" s="27"/>
      <c r="G5" s="52">
        <f>G6+G15+G25+G37+G46</f>
        <v>1634635900</v>
      </c>
      <c r="H5" s="52">
        <f>H6+H15+H25+H37+H46</f>
        <v>0</v>
      </c>
      <c r="I5" s="52">
        <f>I6+I15+I25+I37+I46</f>
        <v>1542490166.47</v>
      </c>
      <c r="J5" s="52">
        <f>J6+J15+J25+J37+J46</f>
        <v>152831308.78</v>
      </c>
      <c r="K5" s="52">
        <f>K6+K15+K25+K37+K46</f>
        <v>1695321475.2500005</v>
      </c>
      <c r="L5" s="7">
        <f>IF(M5&gt;200,"свыше200,0",M5)</f>
        <v>103.71248271556991</v>
      </c>
      <c r="M5" s="8">
        <f t="shared" si="0"/>
        <v>103.71248271556991</v>
      </c>
      <c r="N5" s="9" t="e">
        <f t="shared" ref="N5:N62" si="1">J5/H5*100</f>
        <v>#DIV/0!</v>
      </c>
      <c r="O5" s="1"/>
      <c r="P5" s="1"/>
      <c r="Q5" s="1"/>
      <c r="AH5" s="52">
        <f>AH6+AH15+AH25+AH37+AH46</f>
        <v>177095400</v>
      </c>
      <c r="AI5" s="52">
        <f>AI6+AI15+AI25+AI37+AI46</f>
        <v>1811731300</v>
      </c>
    </row>
    <row r="6" spans="1:35" ht="18.75" customHeight="1" x14ac:dyDescent="0.25">
      <c r="A6" s="53" t="s">
        <v>15</v>
      </c>
      <c r="B6" s="24"/>
      <c r="C6" s="27" t="s">
        <v>16</v>
      </c>
      <c r="D6" s="27"/>
      <c r="E6" s="27"/>
      <c r="F6" s="27"/>
      <c r="G6" s="51">
        <f>G7</f>
        <v>1255388500</v>
      </c>
      <c r="H6" s="51">
        <f>H7</f>
        <v>0</v>
      </c>
      <c r="I6" s="51">
        <f>I7</f>
        <v>1163272245.1600001</v>
      </c>
      <c r="J6" s="51">
        <f>J7</f>
        <v>125806366.69000001</v>
      </c>
      <c r="K6" s="51">
        <f>K7</f>
        <v>1289078611.8500004</v>
      </c>
      <c r="L6" s="7">
        <f>IF(M6&gt;200,"свыше200,0",M6)</f>
        <v>102.6836403113459</v>
      </c>
      <c r="M6" s="8">
        <f t="shared" si="0"/>
        <v>102.6836403113459</v>
      </c>
      <c r="N6" s="9" t="e">
        <f t="shared" si="1"/>
        <v>#DIV/0!</v>
      </c>
      <c r="O6" s="1"/>
      <c r="P6" s="1"/>
      <c r="Q6" s="1"/>
      <c r="AH6" s="51">
        <f>AH7</f>
        <v>129621400</v>
      </c>
      <c r="AI6" s="51">
        <f>AI7</f>
        <v>1385009900</v>
      </c>
    </row>
    <row r="7" spans="1:35" ht="18.75" customHeight="1" x14ac:dyDescent="0.25">
      <c r="A7" s="53" t="s">
        <v>17</v>
      </c>
      <c r="B7" s="24"/>
      <c r="C7" s="27" t="s">
        <v>18</v>
      </c>
      <c r="D7" s="27"/>
      <c r="E7" s="27"/>
      <c r="F7" s="27"/>
      <c r="G7" s="51">
        <f>SUM(G8:G14)</f>
        <v>1255388500</v>
      </c>
      <c r="H7" s="51">
        <f>SUM(H8:H14)</f>
        <v>0</v>
      </c>
      <c r="I7" s="51">
        <f>SUM(I8:I14)</f>
        <v>1163272245.1600001</v>
      </c>
      <c r="J7" s="51">
        <f>SUM(J8:J14)</f>
        <v>125806366.69000001</v>
      </c>
      <c r="K7" s="51">
        <f>SUM(K8:K14)</f>
        <v>1289078611.8500004</v>
      </c>
      <c r="L7" s="51">
        <f t="shared" ref="L7:AI7" si="2">SUM(L8:L14)</f>
        <v>681.10509807412132</v>
      </c>
      <c r="M7" s="51">
        <f t="shared" si="2"/>
        <v>681.10509807412132</v>
      </c>
      <c r="N7" s="51" t="e">
        <f t="shared" si="2"/>
        <v>#DIV/0!</v>
      </c>
      <c r="O7" s="51">
        <f t="shared" si="2"/>
        <v>0</v>
      </c>
      <c r="P7" s="51">
        <f t="shared" si="2"/>
        <v>0</v>
      </c>
      <c r="Q7" s="51">
        <f t="shared" si="2"/>
        <v>0</v>
      </c>
      <c r="R7" s="51">
        <f t="shared" si="2"/>
        <v>0</v>
      </c>
      <c r="S7" s="51">
        <f t="shared" si="2"/>
        <v>0</v>
      </c>
      <c r="T7" s="51">
        <f t="shared" si="2"/>
        <v>0</v>
      </c>
      <c r="U7" s="51">
        <f t="shared" si="2"/>
        <v>0</v>
      </c>
      <c r="V7" s="51">
        <f t="shared" si="2"/>
        <v>0</v>
      </c>
      <c r="W7" s="51">
        <f t="shared" si="2"/>
        <v>0</v>
      </c>
      <c r="X7" s="51">
        <f t="shared" si="2"/>
        <v>0</v>
      </c>
      <c r="Y7" s="51">
        <f t="shared" si="2"/>
        <v>0</v>
      </c>
      <c r="Z7" s="51">
        <f t="shared" si="2"/>
        <v>0</v>
      </c>
      <c r="AA7" s="51">
        <f t="shared" si="2"/>
        <v>0</v>
      </c>
      <c r="AB7" s="51">
        <f t="shared" si="2"/>
        <v>0</v>
      </c>
      <c r="AC7" s="51">
        <f t="shared" si="2"/>
        <v>0</v>
      </c>
      <c r="AD7" s="51">
        <f t="shared" si="2"/>
        <v>0</v>
      </c>
      <c r="AE7" s="51">
        <f t="shared" si="2"/>
        <v>0</v>
      </c>
      <c r="AF7" s="51">
        <f t="shared" si="2"/>
        <v>0</v>
      </c>
      <c r="AG7" s="51">
        <f t="shared" si="2"/>
        <v>0</v>
      </c>
      <c r="AH7" s="51">
        <f t="shared" si="2"/>
        <v>129621400</v>
      </c>
      <c r="AI7" s="51">
        <f t="shared" si="2"/>
        <v>1385009900</v>
      </c>
    </row>
    <row r="8" spans="1:35" ht="78" customHeight="1" x14ac:dyDescent="0.25">
      <c r="A8" s="17" t="s">
        <v>19</v>
      </c>
      <c r="B8" s="18" t="s">
        <v>20</v>
      </c>
      <c r="C8" s="19" t="s">
        <v>21</v>
      </c>
      <c r="D8" s="19" t="s">
        <v>22</v>
      </c>
      <c r="E8" s="19"/>
      <c r="F8" s="19"/>
      <c r="G8" s="12">
        <f>1048212100+23000000</f>
        <v>1071212100</v>
      </c>
      <c r="H8" s="12">
        <v>0</v>
      </c>
      <c r="I8" s="12">
        <f>[1]октябрь!K9</f>
        <v>963383945.92000008</v>
      </c>
      <c r="J8" s="12">
        <f>3774224.98+8070879.61+3248957.26+12333661.46+2366918.19+1902214.09+213.15+35798.78+847011.08+236808.51-2338.69+25960.69+1178151.59-87514.61-134706.01+99748.97+237998.87+35005752.89+11819774.55+7897727.26+18992410.56</f>
        <v>107849653.18000001</v>
      </c>
      <c r="K8" s="14">
        <f t="shared" ref="K8:K14" si="3">I8+J8</f>
        <v>1071233599.1000001</v>
      </c>
      <c r="L8" s="7">
        <f t="shared" ref="L8:L71" si="4">IF(M8&gt;200,"свыше200,0",M8)</f>
        <v>100.00200698815857</v>
      </c>
      <c r="M8" s="8">
        <f t="shared" si="0"/>
        <v>100.00200698815857</v>
      </c>
      <c r="N8" s="9" t="e">
        <f t="shared" si="1"/>
        <v>#DIV/0!</v>
      </c>
      <c r="O8" s="1"/>
      <c r="P8" s="1"/>
      <c r="Q8" s="1"/>
      <c r="AH8" s="12">
        <v>80787900</v>
      </c>
      <c r="AI8" s="12">
        <f>AH8+G8</f>
        <v>1152000000</v>
      </c>
    </row>
    <row r="9" spans="1:35" s="11" customFormat="1" ht="94.15" customHeight="1" x14ac:dyDescent="0.25">
      <c r="A9" s="17" t="s">
        <v>23</v>
      </c>
      <c r="B9" s="18" t="s">
        <v>20</v>
      </c>
      <c r="C9" s="19" t="s">
        <v>24</v>
      </c>
      <c r="D9" s="19" t="s">
        <v>22</v>
      </c>
      <c r="E9" s="19"/>
      <c r="F9" s="19"/>
      <c r="G9" s="12">
        <f>2366500-500000</f>
        <v>1866500</v>
      </c>
      <c r="H9" s="12">
        <v>0</v>
      </c>
      <c r="I9" s="12">
        <f>[1]октябрь!K10</f>
        <v>-348634.64999999991</v>
      </c>
      <c r="J9" s="12">
        <f>42.45+3070.93</f>
        <v>3113.3799999999997</v>
      </c>
      <c r="K9" s="14">
        <f t="shared" si="3"/>
        <v>-345521.2699999999</v>
      </c>
      <c r="L9" s="7">
        <f t="shared" si="4"/>
        <v>-18.511720867934631</v>
      </c>
      <c r="M9" s="8">
        <f t="shared" si="0"/>
        <v>-18.511720867934631</v>
      </c>
      <c r="N9" s="9" t="e">
        <f t="shared" si="1"/>
        <v>#DIV/0!</v>
      </c>
      <c r="O9" s="10"/>
      <c r="P9" s="10"/>
      <c r="Q9" s="10"/>
      <c r="AH9" s="12">
        <v>-1866500</v>
      </c>
      <c r="AI9" s="12">
        <f>AH9+G9</f>
        <v>0</v>
      </c>
    </row>
    <row r="10" spans="1:35" s="11" customFormat="1" ht="48" customHeight="1" x14ac:dyDescent="0.25">
      <c r="A10" s="17" t="s">
        <v>25</v>
      </c>
      <c r="B10" s="18" t="s">
        <v>20</v>
      </c>
      <c r="C10" s="19" t="s">
        <v>26</v>
      </c>
      <c r="D10" s="19" t="s">
        <v>22</v>
      </c>
      <c r="E10" s="19"/>
      <c r="F10" s="19"/>
      <c r="G10" s="12">
        <f>3735600+1400000</f>
        <v>5135600</v>
      </c>
      <c r="H10" s="12">
        <v>0</v>
      </c>
      <c r="I10" s="12">
        <f>[1]октябрь!K11</f>
        <v>5653815.5499999998</v>
      </c>
      <c r="J10" s="12">
        <f>409.84+110.84+69752.21+60.96+11822.19+822.33+33828.38+2142.31+13011.53+6701.26+20637.35+12076.45+37518.49+6322.86+19063.26+27892.34+9143.61+150360.47+401.79+4161.47+93114.93+7298.48</f>
        <v>526653.35</v>
      </c>
      <c r="K10" s="14">
        <f t="shared" si="3"/>
        <v>6180468.8999999994</v>
      </c>
      <c r="L10" s="7">
        <f t="shared" si="4"/>
        <v>120.34560518731988</v>
      </c>
      <c r="M10" s="8">
        <f t="shared" si="0"/>
        <v>120.34560518731988</v>
      </c>
      <c r="N10" s="9" t="e">
        <f t="shared" si="1"/>
        <v>#DIV/0!</v>
      </c>
      <c r="O10" s="10"/>
      <c r="P10" s="10"/>
      <c r="Q10" s="10"/>
      <c r="AH10" s="12">
        <v>1500000</v>
      </c>
      <c r="AI10" s="12">
        <f>AH10+G10</f>
        <v>6635600</v>
      </c>
    </row>
    <row r="11" spans="1:35" ht="80.45" customHeight="1" x14ac:dyDescent="0.25">
      <c r="A11" s="17" t="s">
        <v>27</v>
      </c>
      <c r="B11" s="18" t="s">
        <v>20</v>
      </c>
      <c r="C11" s="19" t="s">
        <v>28</v>
      </c>
      <c r="D11" s="19" t="s">
        <v>22</v>
      </c>
      <c r="E11" s="19"/>
      <c r="F11" s="19"/>
      <c r="G11" s="12">
        <f>3000000+500000+1000000</f>
        <v>4500000</v>
      </c>
      <c r="H11" s="12">
        <v>0</v>
      </c>
      <c r="I11" s="12">
        <f>[1]октябрь!K12</f>
        <v>5429779.6300000008</v>
      </c>
      <c r="J11" s="12">
        <f>30830.87+30830.02+50098.91+34683.77+61660.3+23122.51+34683.77+30830.02+46245.02+15415.01+11561.26+15415.43+146453.76+80928.79+23122.51+23122.51+3853.75+30838.12+61663.87+46245.88+61660.03</f>
        <v>863266.11000000022</v>
      </c>
      <c r="K11" s="14">
        <f>I11+J11</f>
        <v>6293045.7400000012</v>
      </c>
      <c r="L11" s="7">
        <f t="shared" si="4"/>
        <v>139.84546088888891</v>
      </c>
      <c r="M11" s="8">
        <f t="shared" si="0"/>
        <v>139.84546088888891</v>
      </c>
      <c r="N11" s="9" t="e">
        <f t="shared" si="1"/>
        <v>#DIV/0!</v>
      </c>
      <c r="O11" s="1"/>
      <c r="P11" s="1"/>
      <c r="Q11" s="1"/>
      <c r="AH11" s="12">
        <v>2000000</v>
      </c>
      <c r="AI11" s="12">
        <f>AH11+G11</f>
        <v>6500000</v>
      </c>
    </row>
    <row r="12" spans="1:35" ht="108.75" customHeight="1" x14ac:dyDescent="0.25">
      <c r="A12" s="17" t="s">
        <v>29</v>
      </c>
      <c r="B12" s="18" t="s">
        <v>20</v>
      </c>
      <c r="C12" s="19" t="s">
        <v>30</v>
      </c>
      <c r="D12" s="19" t="s">
        <v>22</v>
      </c>
      <c r="E12" s="19"/>
      <c r="F12" s="19"/>
      <c r="G12" s="12">
        <v>45438000</v>
      </c>
      <c r="H12" s="12">
        <v>0</v>
      </c>
      <c r="I12" s="12">
        <f>[1]октябрь!K13</f>
        <v>48068722.379999995</v>
      </c>
      <c r="J12" s="12">
        <f>163161.86+719326.62+7657.55+1619949.17+554819.25+21734.91+316334.46</f>
        <v>3402983.8200000003</v>
      </c>
      <c r="K12" s="14">
        <f t="shared" si="3"/>
        <v>51471706.199999996</v>
      </c>
      <c r="L12" s="7">
        <f t="shared" si="4"/>
        <v>113.27898719133765</v>
      </c>
      <c r="M12" s="8">
        <f t="shared" si="0"/>
        <v>113.27898719133765</v>
      </c>
      <c r="N12" s="9" t="e">
        <f t="shared" si="1"/>
        <v>#DIV/0!</v>
      </c>
      <c r="O12" s="1"/>
      <c r="P12" s="1"/>
      <c r="Q12" s="1"/>
      <c r="AH12" s="12">
        <v>10000000</v>
      </c>
      <c r="AI12" s="12">
        <f>G12+AH12</f>
        <v>55438000</v>
      </c>
    </row>
    <row r="13" spans="1:35" ht="47.25" customHeight="1" x14ac:dyDescent="0.25">
      <c r="A13" s="17" t="s">
        <v>31</v>
      </c>
      <c r="B13" s="18" t="s">
        <v>20</v>
      </c>
      <c r="C13" s="19" t="s">
        <v>32</v>
      </c>
      <c r="D13" s="19" t="s">
        <v>22</v>
      </c>
      <c r="E13" s="19"/>
      <c r="F13" s="19"/>
      <c r="G13" s="12">
        <f>1000000+500000+2500000</f>
        <v>4000000</v>
      </c>
      <c r="H13" s="12">
        <v>0</v>
      </c>
      <c r="I13" s="12">
        <f>[1]октябрь!K14</f>
        <v>3926070.6900000009</v>
      </c>
      <c r="J13" s="12">
        <f>41564.25+63699.88+127400.18+9698.32+6373.18</f>
        <v>248735.81</v>
      </c>
      <c r="K13" s="14">
        <f t="shared" si="3"/>
        <v>4174806.5000000009</v>
      </c>
      <c r="L13" s="7">
        <f t="shared" si="4"/>
        <v>104.37016250000002</v>
      </c>
      <c r="M13" s="8">
        <f t="shared" si="0"/>
        <v>104.37016250000002</v>
      </c>
      <c r="N13" s="9" t="e">
        <f t="shared" si="1"/>
        <v>#DIV/0!</v>
      </c>
      <c r="O13" s="1"/>
      <c r="P13" s="1"/>
      <c r="Q13" s="1"/>
      <c r="AH13" s="12">
        <v>200000</v>
      </c>
      <c r="AI13" s="12">
        <f>AH13+G13</f>
        <v>4200000</v>
      </c>
    </row>
    <row r="14" spans="1:35" ht="47.25" customHeight="1" x14ac:dyDescent="0.25">
      <c r="A14" s="17" t="s">
        <v>33</v>
      </c>
      <c r="B14" s="18" t="s">
        <v>20</v>
      </c>
      <c r="C14" s="19" t="s">
        <v>34</v>
      </c>
      <c r="D14" s="19" t="s">
        <v>22</v>
      </c>
      <c r="E14" s="19"/>
      <c r="F14" s="19"/>
      <c r="G14" s="12">
        <f>27000000+86236300+10000000</f>
        <v>123236300</v>
      </c>
      <c r="H14" s="12">
        <v>0</v>
      </c>
      <c r="I14" s="12">
        <f>[1]октябрь!K15</f>
        <v>137158545.64000002</v>
      </c>
      <c r="J14" s="12">
        <f>30525+160950+65295.75+12566798.4+88391.89</f>
        <v>12911961.040000001</v>
      </c>
      <c r="K14" s="14">
        <f t="shared" si="3"/>
        <v>150070506.68000001</v>
      </c>
      <c r="L14" s="7">
        <f t="shared" si="4"/>
        <v>121.77459618635093</v>
      </c>
      <c r="M14" s="8">
        <f t="shared" si="0"/>
        <v>121.77459618635093</v>
      </c>
      <c r="N14" s="9" t="e">
        <f t="shared" si="1"/>
        <v>#DIV/0!</v>
      </c>
      <c r="O14" s="1"/>
      <c r="P14" s="1"/>
      <c r="Q14" s="1"/>
      <c r="AH14" s="12">
        <f>27000000+10000000</f>
        <v>37000000</v>
      </c>
      <c r="AI14" s="12">
        <f>AH14+G14</f>
        <v>160236300</v>
      </c>
    </row>
    <row r="15" spans="1:35" ht="31.5" customHeight="1" x14ac:dyDescent="0.25">
      <c r="A15" s="53" t="s">
        <v>35</v>
      </c>
      <c r="B15" s="24"/>
      <c r="C15" s="27" t="s">
        <v>36</v>
      </c>
      <c r="D15" s="27"/>
      <c r="E15" s="27"/>
      <c r="F15" s="27"/>
      <c r="G15" s="51">
        <f>G16</f>
        <v>16235300</v>
      </c>
      <c r="H15" s="51">
        <f>H16</f>
        <v>0</v>
      </c>
      <c r="I15" s="51">
        <f>I16</f>
        <v>15843657.59</v>
      </c>
      <c r="J15" s="51">
        <f>J16</f>
        <v>1538588.8699999999</v>
      </c>
      <c r="K15" s="51">
        <f>K16</f>
        <v>17382246.459999997</v>
      </c>
      <c r="L15" s="7">
        <f t="shared" si="4"/>
        <v>107.06452273749174</v>
      </c>
      <c r="M15" s="8">
        <f t="shared" si="0"/>
        <v>107.06452273749174</v>
      </c>
      <c r="N15" s="9" t="e">
        <f t="shared" si="1"/>
        <v>#DIV/0!</v>
      </c>
      <c r="O15" s="1"/>
      <c r="P15" s="1"/>
      <c r="Q15" s="1"/>
      <c r="AH15" s="51">
        <f>AH16</f>
        <v>2759000</v>
      </c>
      <c r="AI15" s="51">
        <f>AI16</f>
        <v>18994300</v>
      </c>
    </row>
    <row r="16" spans="1:35" ht="31.5" customHeight="1" x14ac:dyDescent="0.25">
      <c r="A16" s="54" t="s">
        <v>37</v>
      </c>
      <c r="B16" s="55"/>
      <c r="C16" s="27" t="s">
        <v>38</v>
      </c>
      <c r="D16" s="27"/>
      <c r="E16" s="27"/>
      <c r="F16" s="27"/>
      <c r="G16" s="51">
        <f>G17+G19+G21+G23</f>
        <v>16235300</v>
      </c>
      <c r="H16" s="51">
        <f>H17+H19+H21+H23</f>
        <v>0</v>
      </c>
      <c r="I16" s="51">
        <f>I17+I19+I21+I23</f>
        <v>15843657.59</v>
      </c>
      <c r="J16" s="51">
        <f>J17+J19+J21+J23</f>
        <v>1538588.8699999999</v>
      </c>
      <c r="K16" s="51">
        <f>K17+K19+K21+K23</f>
        <v>17382246.459999997</v>
      </c>
      <c r="L16" s="7">
        <f t="shared" si="4"/>
        <v>107.06452273749174</v>
      </c>
      <c r="M16" s="8">
        <f t="shared" si="0"/>
        <v>107.06452273749174</v>
      </c>
      <c r="N16" s="9" t="e">
        <f t="shared" si="1"/>
        <v>#DIV/0!</v>
      </c>
      <c r="O16" s="1"/>
      <c r="P16" s="1"/>
      <c r="Q16" s="1"/>
      <c r="AH16" s="51">
        <f>AH17+AH19+AH21+AH23</f>
        <v>2759000</v>
      </c>
      <c r="AI16" s="51">
        <f>AI17+AI19+AI21+AI23</f>
        <v>18994300</v>
      </c>
    </row>
    <row r="17" spans="1:35" ht="63" customHeight="1" x14ac:dyDescent="0.25">
      <c r="A17" s="56" t="s">
        <v>39</v>
      </c>
      <c r="B17" s="55"/>
      <c r="C17" s="27" t="s">
        <v>40</v>
      </c>
      <c r="D17" s="27"/>
      <c r="E17" s="27"/>
      <c r="F17" s="27"/>
      <c r="G17" s="51">
        <f>G18</f>
        <v>8367100</v>
      </c>
      <c r="H17" s="51">
        <f>H18</f>
        <v>0</v>
      </c>
      <c r="I17" s="51">
        <f>I18</f>
        <v>8203521.9199999999</v>
      </c>
      <c r="J17" s="51">
        <f>J18</f>
        <v>803293.1</v>
      </c>
      <c r="K17" s="51">
        <f>K18</f>
        <v>9006815.0199999996</v>
      </c>
      <c r="L17" s="7">
        <f t="shared" si="4"/>
        <v>107.64560026771521</v>
      </c>
      <c r="M17" s="8">
        <f t="shared" si="0"/>
        <v>107.64560026771521</v>
      </c>
      <c r="N17" s="9" t="e">
        <f t="shared" si="1"/>
        <v>#DIV/0!</v>
      </c>
      <c r="O17" s="1"/>
      <c r="P17" s="1"/>
      <c r="Q17" s="1"/>
      <c r="AH17" s="51">
        <f>AH18</f>
        <v>1476000</v>
      </c>
      <c r="AI17" s="51">
        <f>AI18</f>
        <v>9843100</v>
      </c>
    </row>
    <row r="18" spans="1:35" ht="97.15" customHeight="1" x14ac:dyDescent="0.25">
      <c r="A18" s="57" t="s">
        <v>41</v>
      </c>
      <c r="B18" s="21" t="s">
        <v>20</v>
      </c>
      <c r="C18" s="19" t="s">
        <v>42</v>
      </c>
      <c r="D18" s="19" t="s">
        <v>22</v>
      </c>
      <c r="E18" s="19"/>
      <c r="F18" s="19"/>
      <c r="G18" s="12">
        <v>8367100</v>
      </c>
      <c r="H18" s="12">
        <v>0</v>
      </c>
      <c r="I18" s="12">
        <f>[1]октябрь!K19</f>
        <v>8203521.9199999999</v>
      </c>
      <c r="J18" s="12">
        <f>1549.5+0.37+0.06+2.77+2489.36+8.03+26259.9+772983.11</f>
        <v>803293.1</v>
      </c>
      <c r="K18" s="14">
        <f>I18+J18</f>
        <v>9006815.0199999996</v>
      </c>
      <c r="L18" s="7">
        <f t="shared" si="4"/>
        <v>107.64560026771521</v>
      </c>
      <c r="M18" s="8">
        <f t="shared" si="0"/>
        <v>107.64560026771521</v>
      </c>
      <c r="N18" s="9" t="e">
        <f t="shared" si="1"/>
        <v>#DIV/0!</v>
      </c>
      <c r="O18" s="1"/>
      <c r="P18" s="1"/>
      <c r="Q18" s="1"/>
      <c r="AH18" s="12">
        <f>826000+650000</f>
        <v>1476000</v>
      </c>
      <c r="AI18" s="12">
        <f>AH18+G18</f>
        <v>9843100</v>
      </c>
    </row>
    <row r="19" spans="1:35" ht="79.5" customHeight="1" x14ac:dyDescent="0.25">
      <c r="A19" s="58" t="s">
        <v>43</v>
      </c>
      <c r="B19" s="55"/>
      <c r="C19" s="27" t="s">
        <v>44</v>
      </c>
      <c r="D19" s="19"/>
      <c r="E19" s="19"/>
      <c r="F19" s="19"/>
      <c r="G19" s="51">
        <f>G20</f>
        <v>43300</v>
      </c>
      <c r="H19" s="51">
        <f>H20</f>
        <v>0</v>
      </c>
      <c r="I19" s="51">
        <f>I20</f>
        <v>47354.33</v>
      </c>
      <c r="J19" s="51">
        <f>J20</f>
        <v>4725.1000000000004</v>
      </c>
      <c r="K19" s="51">
        <f>K20</f>
        <v>52079.43</v>
      </c>
      <c r="L19" s="7">
        <f t="shared" si="4"/>
        <v>120.27581986143187</v>
      </c>
      <c r="M19" s="8">
        <f t="shared" si="0"/>
        <v>120.27581986143187</v>
      </c>
      <c r="N19" s="9" t="e">
        <f t="shared" si="1"/>
        <v>#DIV/0!</v>
      </c>
      <c r="O19" s="1"/>
      <c r="P19" s="1"/>
      <c r="Q19" s="1"/>
      <c r="AH19" s="51">
        <f>AH20</f>
        <v>9000</v>
      </c>
      <c r="AI19" s="51">
        <f>AI20</f>
        <v>52300</v>
      </c>
    </row>
    <row r="20" spans="1:35" ht="109.15" customHeight="1" x14ac:dyDescent="0.25">
      <c r="A20" s="13" t="s">
        <v>45</v>
      </c>
      <c r="B20" s="21" t="s">
        <v>20</v>
      </c>
      <c r="C20" s="19" t="s">
        <v>46</v>
      </c>
      <c r="D20" s="19" t="s">
        <v>22</v>
      </c>
      <c r="E20" s="19"/>
      <c r="F20" s="19"/>
      <c r="G20" s="12">
        <v>43300</v>
      </c>
      <c r="H20" s="12">
        <v>0</v>
      </c>
      <c r="I20" s="12">
        <f>[1]октябрь!K21</f>
        <v>47354.33</v>
      </c>
      <c r="J20" s="12">
        <f>0.15-1.57+0.11-0.37-1.49-0.06-2.77-46.37-10.97-30.2+0.13+1811.75+3006.76</f>
        <v>4725.1000000000004</v>
      </c>
      <c r="K20" s="14">
        <f>I20+J20</f>
        <v>52079.43</v>
      </c>
      <c r="L20" s="7">
        <f t="shared" si="4"/>
        <v>120.27581986143187</v>
      </c>
      <c r="M20" s="8">
        <f t="shared" si="0"/>
        <v>120.27581986143187</v>
      </c>
      <c r="N20" s="9" t="e">
        <f t="shared" si="1"/>
        <v>#DIV/0!</v>
      </c>
      <c r="O20" s="1"/>
      <c r="P20" s="1"/>
      <c r="Q20" s="1"/>
      <c r="AH20" s="12">
        <v>9000</v>
      </c>
      <c r="AI20" s="12">
        <f>AH20+G20</f>
        <v>52300</v>
      </c>
    </row>
    <row r="21" spans="1:35" ht="65.25" customHeight="1" x14ac:dyDescent="0.25">
      <c r="A21" s="58" t="s">
        <v>47</v>
      </c>
      <c r="B21" s="55"/>
      <c r="C21" s="27" t="s">
        <v>48</v>
      </c>
      <c r="D21" s="19"/>
      <c r="E21" s="19"/>
      <c r="F21" s="19"/>
      <c r="G21" s="51">
        <f>G22</f>
        <v>9007000</v>
      </c>
      <c r="H21" s="51">
        <f>H22</f>
        <v>0</v>
      </c>
      <c r="I21" s="51">
        <f>I22</f>
        <v>8505729.5399999991</v>
      </c>
      <c r="J21" s="51">
        <f>J22</f>
        <v>815114.91</v>
      </c>
      <c r="K21" s="51">
        <f>K22</f>
        <v>9320844.4499999993</v>
      </c>
      <c r="L21" s="7">
        <f t="shared" si="4"/>
        <v>103.48445042744532</v>
      </c>
      <c r="M21" s="8">
        <f t="shared" si="0"/>
        <v>103.48445042744532</v>
      </c>
      <c r="N21" s="9" t="e">
        <f t="shared" si="1"/>
        <v>#DIV/0!</v>
      </c>
      <c r="O21" s="1"/>
      <c r="P21" s="1"/>
      <c r="Q21" s="1"/>
      <c r="AH21" s="51">
        <f>AH22</f>
        <v>1274000</v>
      </c>
      <c r="AI21" s="51">
        <f>AI22</f>
        <v>10281000</v>
      </c>
    </row>
    <row r="22" spans="1:35" ht="94.5" customHeight="1" x14ac:dyDescent="0.25">
      <c r="A22" s="57" t="s">
        <v>49</v>
      </c>
      <c r="B22" s="21" t="s">
        <v>20</v>
      </c>
      <c r="C22" s="19" t="s">
        <v>50</v>
      </c>
      <c r="D22" s="19" t="s">
        <v>22</v>
      </c>
      <c r="E22" s="19"/>
      <c r="F22" s="19"/>
      <c r="G22" s="12">
        <v>9007000</v>
      </c>
      <c r="H22" s="12">
        <v>0</v>
      </c>
      <c r="I22" s="12">
        <f>[1]октябрь!K23</f>
        <v>8505729.5399999991</v>
      </c>
      <c r="J22" s="12">
        <f>62.35+5.59+3556.03+46.36+733.37+17004.06+793707.15</f>
        <v>815114.91</v>
      </c>
      <c r="K22" s="14">
        <f>I22+J22</f>
        <v>9320844.4499999993</v>
      </c>
      <c r="L22" s="7">
        <f t="shared" si="4"/>
        <v>103.48445042744532</v>
      </c>
      <c r="M22" s="8">
        <f t="shared" si="0"/>
        <v>103.48445042744532</v>
      </c>
      <c r="N22" s="9" t="e">
        <f t="shared" si="1"/>
        <v>#DIV/0!</v>
      </c>
      <c r="O22" s="1"/>
      <c r="P22" s="1"/>
      <c r="Q22" s="1"/>
      <c r="AH22" s="12">
        <f>AI22-G22</f>
        <v>1274000</v>
      </c>
      <c r="AI22" s="12">
        <v>10281000</v>
      </c>
    </row>
    <row r="23" spans="1:35" ht="65.25" customHeight="1" x14ac:dyDescent="0.25">
      <c r="A23" s="58" t="s">
        <v>51</v>
      </c>
      <c r="B23" s="55"/>
      <c r="C23" s="27" t="s">
        <v>52</v>
      </c>
      <c r="D23" s="19"/>
      <c r="E23" s="19"/>
      <c r="F23" s="19"/>
      <c r="G23" s="51">
        <f>G24</f>
        <v>-1182100</v>
      </c>
      <c r="H23" s="51">
        <f>H24</f>
        <v>0</v>
      </c>
      <c r="I23" s="51">
        <f>I24</f>
        <v>-912948.20000000007</v>
      </c>
      <c r="J23" s="51">
        <f>J24</f>
        <v>-84544.239999999991</v>
      </c>
      <c r="K23" s="51">
        <f>K24</f>
        <v>-997492.44000000006</v>
      </c>
      <c r="L23" s="7">
        <f t="shared" si="4"/>
        <v>84.383084341426283</v>
      </c>
      <c r="M23" s="8">
        <f t="shared" si="0"/>
        <v>84.383084341426283</v>
      </c>
      <c r="N23" s="9" t="e">
        <f t="shared" si="1"/>
        <v>#DIV/0!</v>
      </c>
      <c r="O23" s="1"/>
      <c r="P23" s="1"/>
      <c r="Q23" s="1"/>
      <c r="AH23" s="51">
        <f>AH24</f>
        <v>0</v>
      </c>
      <c r="AI23" s="51">
        <f>AI24</f>
        <v>-1182100</v>
      </c>
    </row>
    <row r="24" spans="1:35" ht="101.25" customHeight="1" x14ac:dyDescent="0.25">
      <c r="A24" s="57" t="s">
        <v>53</v>
      </c>
      <c r="B24" s="21" t="s">
        <v>20</v>
      </c>
      <c r="C24" s="19" t="s">
        <v>54</v>
      </c>
      <c r="D24" s="19" t="s">
        <v>22</v>
      </c>
      <c r="E24" s="19"/>
      <c r="F24" s="19"/>
      <c r="G24" s="12">
        <v>-1182100</v>
      </c>
      <c r="H24" s="12">
        <v>0</v>
      </c>
      <c r="I24" s="12">
        <f>[1]октябрь!K25</f>
        <v>-912948.20000000007</v>
      </c>
      <c r="J24" s="12">
        <f>0.12+24.63-979.67+0.01+10.97-3192.53-8.17-45075.71-35323.89</f>
        <v>-84544.239999999991</v>
      </c>
      <c r="K24" s="14">
        <f>I24+J24</f>
        <v>-997492.44000000006</v>
      </c>
      <c r="L24" s="7">
        <f t="shared" si="4"/>
        <v>84.383084341426283</v>
      </c>
      <c r="M24" s="8">
        <f t="shared" si="0"/>
        <v>84.383084341426283</v>
      </c>
      <c r="N24" s="9" t="e">
        <f t="shared" si="1"/>
        <v>#DIV/0!</v>
      </c>
      <c r="O24" s="1"/>
      <c r="P24" s="1"/>
      <c r="Q24" s="1"/>
      <c r="AH24" s="12">
        <v>0</v>
      </c>
      <c r="AI24" s="12">
        <f>G24</f>
        <v>-1182100</v>
      </c>
    </row>
    <row r="25" spans="1:35" ht="36.6" customHeight="1" x14ac:dyDescent="0.25">
      <c r="A25" s="53" t="s">
        <v>55</v>
      </c>
      <c r="B25" s="24"/>
      <c r="C25" s="27" t="s">
        <v>56</v>
      </c>
      <c r="D25" s="27"/>
      <c r="E25" s="27"/>
      <c r="F25" s="27"/>
      <c r="G25" s="51">
        <f>G26+G35+G33+G31</f>
        <v>249522100</v>
      </c>
      <c r="H25" s="51">
        <f>H26+H35+H33+H31</f>
        <v>0</v>
      </c>
      <c r="I25" s="51">
        <f>I26+I35+I33+I31</f>
        <v>278584426.38999999</v>
      </c>
      <c r="J25" s="51">
        <f>J26+J35+J33+J31</f>
        <v>10276407.679999996</v>
      </c>
      <c r="K25" s="51">
        <f>K26+K35+K33+K31</f>
        <v>288860834.06999993</v>
      </c>
      <c r="L25" s="7">
        <f t="shared" si="4"/>
        <v>115.76563120861836</v>
      </c>
      <c r="M25" s="8">
        <f t="shared" si="0"/>
        <v>115.76563120861836</v>
      </c>
      <c r="N25" s="9" t="e">
        <f t="shared" si="1"/>
        <v>#DIV/0!</v>
      </c>
      <c r="O25" s="1"/>
      <c r="P25" s="1"/>
      <c r="Q25" s="1"/>
      <c r="AH25" s="51">
        <f>AH26+AH35+AH33+AH31</f>
        <v>42015000</v>
      </c>
      <c r="AI25" s="51">
        <f>AI26+AI35+AI33+AI31</f>
        <v>291537100</v>
      </c>
    </row>
    <row r="26" spans="1:35" ht="30.75" customHeight="1" x14ac:dyDescent="0.25">
      <c r="A26" s="53" t="s">
        <v>57</v>
      </c>
      <c r="B26" s="24"/>
      <c r="C26" s="27" t="s">
        <v>58</v>
      </c>
      <c r="D26" s="27"/>
      <c r="E26" s="27"/>
      <c r="F26" s="27"/>
      <c r="G26" s="51">
        <f>SUM(G27+G29)</f>
        <v>238000000</v>
      </c>
      <c r="H26" s="51">
        <f t="shared" ref="H26:AI26" si="5">SUM(H27+H29)</f>
        <v>0</v>
      </c>
      <c r="I26" s="51">
        <f t="shared" si="5"/>
        <v>267727007.46999997</v>
      </c>
      <c r="J26" s="51">
        <f t="shared" si="5"/>
        <v>10272511.979999997</v>
      </c>
      <c r="K26" s="51">
        <f t="shared" si="5"/>
        <v>277999519.44999999</v>
      </c>
      <c r="L26" s="51">
        <f t="shared" si="5"/>
        <v>222.59396708589523</v>
      </c>
      <c r="M26" s="51">
        <f t="shared" si="5"/>
        <v>222.59396708589523</v>
      </c>
      <c r="N26" s="51" t="e">
        <f t="shared" si="5"/>
        <v>#DIV/0!</v>
      </c>
      <c r="O26" s="51">
        <f t="shared" si="5"/>
        <v>0</v>
      </c>
      <c r="P26" s="51">
        <f t="shared" si="5"/>
        <v>0</v>
      </c>
      <c r="Q26" s="51">
        <f t="shared" si="5"/>
        <v>0</v>
      </c>
      <c r="R26" s="51">
        <f t="shared" si="5"/>
        <v>0</v>
      </c>
      <c r="S26" s="51">
        <f t="shared" si="5"/>
        <v>0</v>
      </c>
      <c r="T26" s="51">
        <f t="shared" si="5"/>
        <v>0</v>
      </c>
      <c r="U26" s="51">
        <f t="shared" si="5"/>
        <v>0</v>
      </c>
      <c r="V26" s="51">
        <f t="shared" si="5"/>
        <v>0</v>
      </c>
      <c r="W26" s="51">
        <f t="shared" si="5"/>
        <v>0</v>
      </c>
      <c r="X26" s="51">
        <f t="shared" si="5"/>
        <v>0</v>
      </c>
      <c r="Y26" s="51">
        <f t="shared" si="5"/>
        <v>0</v>
      </c>
      <c r="Z26" s="51">
        <f t="shared" si="5"/>
        <v>0</v>
      </c>
      <c r="AA26" s="51">
        <f t="shared" si="5"/>
        <v>0</v>
      </c>
      <c r="AB26" s="51">
        <f t="shared" si="5"/>
        <v>0</v>
      </c>
      <c r="AC26" s="51">
        <f t="shared" si="5"/>
        <v>0</v>
      </c>
      <c r="AD26" s="51">
        <f t="shared" si="5"/>
        <v>0</v>
      </c>
      <c r="AE26" s="51">
        <f t="shared" si="5"/>
        <v>0</v>
      </c>
      <c r="AF26" s="51">
        <f t="shared" si="5"/>
        <v>0</v>
      </c>
      <c r="AG26" s="51">
        <f t="shared" si="5"/>
        <v>0</v>
      </c>
      <c r="AH26" s="51">
        <f t="shared" si="5"/>
        <v>42000000</v>
      </c>
      <c r="AI26" s="51">
        <f t="shared" si="5"/>
        <v>280000000</v>
      </c>
    </row>
    <row r="27" spans="1:35" ht="40.5" customHeight="1" x14ac:dyDescent="0.25">
      <c r="A27" s="17" t="s">
        <v>59</v>
      </c>
      <c r="B27" s="18"/>
      <c r="C27" s="19" t="s">
        <v>60</v>
      </c>
      <c r="D27" s="19" t="s">
        <v>22</v>
      </c>
      <c r="E27" s="19"/>
      <c r="F27" s="19"/>
      <c r="G27" s="12">
        <f>G28</f>
        <v>193000000</v>
      </c>
      <c r="H27" s="12">
        <f t="shared" ref="H27:AI27" si="6">H28</f>
        <v>0</v>
      </c>
      <c r="I27" s="12">
        <f t="shared" si="6"/>
        <v>223003886.39999998</v>
      </c>
      <c r="J27" s="12">
        <f t="shared" si="6"/>
        <v>8898959.6299999971</v>
      </c>
      <c r="K27" s="12">
        <f t="shared" si="6"/>
        <v>231902846.02999997</v>
      </c>
      <c r="L27" s="12">
        <f t="shared" si="6"/>
        <v>120.15691504145076</v>
      </c>
      <c r="M27" s="12">
        <f t="shared" si="6"/>
        <v>120.15691504145076</v>
      </c>
      <c r="N27" s="12" t="e">
        <f t="shared" si="6"/>
        <v>#DIV/0!</v>
      </c>
      <c r="O27" s="12">
        <f t="shared" si="6"/>
        <v>0</v>
      </c>
      <c r="P27" s="12">
        <f t="shared" si="6"/>
        <v>0</v>
      </c>
      <c r="Q27" s="12">
        <f t="shared" si="6"/>
        <v>0</v>
      </c>
      <c r="R27" s="12">
        <f t="shared" si="6"/>
        <v>0</v>
      </c>
      <c r="S27" s="12">
        <f t="shared" si="6"/>
        <v>0</v>
      </c>
      <c r="T27" s="12">
        <f t="shared" si="6"/>
        <v>0</v>
      </c>
      <c r="U27" s="12">
        <f t="shared" si="6"/>
        <v>0</v>
      </c>
      <c r="V27" s="12">
        <f t="shared" si="6"/>
        <v>0</v>
      </c>
      <c r="W27" s="12">
        <f t="shared" si="6"/>
        <v>0</v>
      </c>
      <c r="X27" s="12">
        <f t="shared" si="6"/>
        <v>0</v>
      </c>
      <c r="Y27" s="12">
        <f t="shared" si="6"/>
        <v>0</v>
      </c>
      <c r="Z27" s="12">
        <f t="shared" si="6"/>
        <v>0</v>
      </c>
      <c r="AA27" s="12">
        <f t="shared" si="6"/>
        <v>0</v>
      </c>
      <c r="AB27" s="12">
        <f t="shared" si="6"/>
        <v>0</v>
      </c>
      <c r="AC27" s="12">
        <f t="shared" si="6"/>
        <v>0</v>
      </c>
      <c r="AD27" s="12">
        <f t="shared" si="6"/>
        <v>0</v>
      </c>
      <c r="AE27" s="12">
        <f t="shared" si="6"/>
        <v>0</v>
      </c>
      <c r="AF27" s="12">
        <f t="shared" si="6"/>
        <v>0</v>
      </c>
      <c r="AG27" s="12">
        <f t="shared" si="6"/>
        <v>0</v>
      </c>
      <c r="AH27" s="12">
        <f t="shared" si="6"/>
        <v>40000000</v>
      </c>
      <c r="AI27" s="12">
        <f t="shared" si="6"/>
        <v>233000000</v>
      </c>
    </row>
    <row r="28" spans="1:35" ht="33.75" customHeight="1" x14ac:dyDescent="0.25">
      <c r="A28" s="17" t="s">
        <v>59</v>
      </c>
      <c r="B28" s="18" t="s">
        <v>20</v>
      </c>
      <c r="C28" s="19" t="s">
        <v>61</v>
      </c>
      <c r="D28" s="19" t="s">
        <v>22</v>
      </c>
      <c r="E28" s="19"/>
      <c r="F28" s="19"/>
      <c r="G28" s="12">
        <f>190000000+3000000</f>
        <v>193000000</v>
      </c>
      <c r="H28" s="12">
        <v>0</v>
      </c>
      <c r="I28" s="12">
        <f>[1]октябрь!K29</f>
        <v>223003886.39999998</v>
      </c>
      <c r="J28" s="12">
        <f>302626.83+57986.56+1377104.86+2118389.27+656000+373284.18+77842.35+442346.62+1999.6+124248.6+21449.49+450561.65+7761.27+95715.92+100+41586.26+171011.22+486195.61+1751061.28+23.2+307392.86+34272</f>
        <v>8898959.6299999971</v>
      </c>
      <c r="K28" s="14">
        <f>I28+J28</f>
        <v>231902846.02999997</v>
      </c>
      <c r="L28" s="7">
        <f t="shared" si="4"/>
        <v>120.15691504145076</v>
      </c>
      <c r="M28" s="8">
        <f t="shared" si="0"/>
        <v>120.15691504145076</v>
      </c>
      <c r="N28" s="9" t="e">
        <f t="shared" si="1"/>
        <v>#DIV/0!</v>
      </c>
      <c r="O28" s="1"/>
      <c r="P28" s="1"/>
      <c r="Q28" s="1"/>
      <c r="AH28" s="12">
        <v>40000000</v>
      </c>
      <c r="AI28" s="12">
        <f>AH28+G28</f>
        <v>233000000</v>
      </c>
    </row>
    <row r="29" spans="1:35" ht="39" customHeight="1" x14ac:dyDescent="0.25">
      <c r="A29" s="17" t="s">
        <v>62</v>
      </c>
      <c r="B29" s="18" t="s">
        <v>20</v>
      </c>
      <c r="C29" s="19" t="s">
        <v>63</v>
      </c>
      <c r="D29" s="19" t="s">
        <v>22</v>
      </c>
      <c r="E29" s="19"/>
      <c r="F29" s="19"/>
      <c r="G29" s="12">
        <f>SUM(G30)</f>
        <v>45000000</v>
      </c>
      <c r="H29" s="12">
        <f>SUM(H30)</f>
        <v>0</v>
      </c>
      <c r="I29" s="12">
        <f>SUM(I30)</f>
        <v>44723121.070000008</v>
      </c>
      <c r="J29" s="12">
        <f>J30</f>
        <v>1373552.35</v>
      </c>
      <c r="K29" s="12">
        <f>SUM(K30)</f>
        <v>46096673.420000009</v>
      </c>
      <c r="L29" s="7">
        <f t="shared" si="4"/>
        <v>102.43705204444447</v>
      </c>
      <c r="M29" s="8">
        <f t="shared" si="0"/>
        <v>102.43705204444447</v>
      </c>
      <c r="N29" s="9" t="e">
        <f t="shared" si="1"/>
        <v>#DIV/0!</v>
      </c>
      <c r="O29" s="1"/>
      <c r="P29" s="1"/>
      <c r="Q29" s="1"/>
      <c r="AH29" s="12">
        <f>AH30</f>
        <v>2000000</v>
      </c>
      <c r="AI29" s="12">
        <f>AI30</f>
        <v>47000000</v>
      </c>
    </row>
    <row r="30" spans="1:35" s="16" customFormat="1" ht="66" customHeight="1" x14ac:dyDescent="0.25">
      <c r="A30" s="17" t="s">
        <v>64</v>
      </c>
      <c r="B30" s="18" t="s">
        <v>20</v>
      </c>
      <c r="C30" s="19" t="s">
        <v>65</v>
      </c>
      <c r="D30" s="19" t="s">
        <v>22</v>
      </c>
      <c r="E30" s="19"/>
      <c r="F30" s="19"/>
      <c r="G30" s="12">
        <v>45000000</v>
      </c>
      <c r="H30" s="12">
        <v>0</v>
      </c>
      <c r="I30" s="12">
        <f>[1]октябрь!K32</f>
        <v>44723121.070000008</v>
      </c>
      <c r="J30" s="12">
        <f>99914+69386.16+21433.95+360010+15308.1+9557+163833+182655.89+64200+108558.23+7504+265975.77+5216.25</f>
        <v>1373552.35</v>
      </c>
      <c r="K30" s="14">
        <f>I30+J30</f>
        <v>46096673.420000009</v>
      </c>
      <c r="L30" s="7">
        <f t="shared" si="4"/>
        <v>102.43705204444447</v>
      </c>
      <c r="M30" s="8">
        <f t="shared" si="0"/>
        <v>102.43705204444447</v>
      </c>
      <c r="N30" s="9" t="e">
        <f t="shared" si="1"/>
        <v>#DIV/0!</v>
      </c>
      <c r="O30" s="15"/>
      <c r="P30" s="15"/>
      <c r="Q30" s="15"/>
      <c r="AH30" s="12">
        <f>AI30-G30</f>
        <v>2000000</v>
      </c>
      <c r="AI30" s="12">
        <v>47000000</v>
      </c>
    </row>
    <row r="31" spans="1:35" s="16" customFormat="1" ht="30.75" customHeight="1" x14ac:dyDescent="0.25">
      <c r="A31" s="53" t="s">
        <v>66</v>
      </c>
      <c r="B31" s="24"/>
      <c r="C31" s="27" t="s">
        <v>67</v>
      </c>
      <c r="D31" s="27"/>
      <c r="E31" s="27"/>
      <c r="F31" s="27"/>
      <c r="G31" s="51">
        <f>G32</f>
        <v>224200</v>
      </c>
      <c r="H31" s="51">
        <f t="shared" ref="H31:AI31" si="7">H32</f>
        <v>0</v>
      </c>
      <c r="I31" s="51">
        <f t="shared" si="7"/>
        <v>235764.43999999997</v>
      </c>
      <c r="J31" s="51">
        <f t="shared" si="7"/>
        <v>2832.59</v>
      </c>
      <c r="K31" s="51">
        <f t="shared" si="7"/>
        <v>238597.02999999997</v>
      </c>
      <c r="L31" s="51"/>
      <c r="M31" s="51">
        <f t="shared" si="7"/>
        <v>106.42151204281889</v>
      </c>
      <c r="N31" s="51" t="e">
        <f t="shared" si="7"/>
        <v>#DIV/0!</v>
      </c>
      <c r="O31" s="51">
        <f t="shared" si="7"/>
        <v>0</v>
      </c>
      <c r="P31" s="51">
        <f t="shared" si="7"/>
        <v>0</v>
      </c>
      <c r="Q31" s="51">
        <f t="shared" si="7"/>
        <v>0</v>
      </c>
      <c r="R31" s="51">
        <f t="shared" si="7"/>
        <v>0</v>
      </c>
      <c r="S31" s="51">
        <f t="shared" si="7"/>
        <v>0</v>
      </c>
      <c r="T31" s="51">
        <f t="shared" si="7"/>
        <v>0</v>
      </c>
      <c r="U31" s="51">
        <f t="shared" si="7"/>
        <v>0</v>
      </c>
      <c r="V31" s="51">
        <f t="shared" si="7"/>
        <v>0</v>
      </c>
      <c r="W31" s="51">
        <f t="shared" si="7"/>
        <v>0</v>
      </c>
      <c r="X31" s="51">
        <f t="shared" si="7"/>
        <v>0</v>
      </c>
      <c r="Y31" s="51">
        <f t="shared" si="7"/>
        <v>0</v>
      </c>
      <c r="Z31" s="51">
        <f t="shared" si="7"/>
        <v>0</v>
      </c>
      <c r="AA31" s="51">
        <f t="shared" si="7"/>
        <v>0</v>
      </c>
      <c r="AB31" s="51">
        <f t="shared" si="7"/>
        <v>0</v>
      </c>
      <c r="AC31" s="51">
        <f t="shared" si="7"/>
        <v>0</v>
      </c>
      <c r="AD31" s="51">
        <f t="shared" si="7"/>
        <v>0</v>
      </c>
      <c r="AE31" s="51">
        <f t="shared" si="7"/>
        <v>0</v>
      </c>
      <c r="AF31" s="51">
        <f t="shared" si="7"/>
        <v>0</v>
      </c>
      <c r="AG31" s="51">
        <f t="shared" si="7"/>
        <v>0</v>
      </c>
      <c r="AH31" s="51">
        <f t="shared" si="7"/>
        <v>15000</v>
      </c>
      <c r="AI31" s="51">
        <f t="shared" si="7"/>
        <v>239200</v>
      </c>
    </row>
    <row r="32" spans="1:35" s="16" customFormat="1" ht="24" customHeight="1" x14ac:dyDescent="0.25">
      <c r="A32" s="17" t="s">
        <v>66</v>
      </c>
      <c r="B32" s="18" t="s">
        <v>20</v>
      </c>
      <c r="C32" s="19" t="s">
        <v>68</v>
      </c>
      <c r="D32" s="19" t="s">
        <v>22</v>
      </c>
      <c r="E32" s="19"/>
      <c r="F32" s="19"/>
      <c r="G32" s="12">
        <f>35000+189200</f>
        <v>224200</v>
      </c>
      <c r="H32" s="12">
        <v>0</v>
      </c>
      <c r="I32" s="12">
        <f>[1]октябрь!K35</f>
        <v>235764.43999999997</v>
      </c>
      <c r="J32" s="12">
        <f>2832.59</f>
        <v>2832.59</v>
      </c>
      <c r="K32" s="14">
        <f>I32+J32</f>
        <v>238597.02999999997</v>
      </c>
      <c r="L32" s="7">
        <f t="shared" si="4"/>
        <v>106.42151204281889</v>
      </c>
      <c r="M32" s="8">
        <f t="shared" si="0"/>
        <v>106.42151204281889</v>
      </c>
      <c r="N32" s="9" t="e">
        <f t="shared" si="1"/>
        <v>#DIV/0!</v>
      </c>
      <c r="O32" s="15"/>
      <c r="P32" s="15"/>
      <c r="Q32" s="15"/>
      <c r="AH32" s="12">
        <v>15000</v>
      </c>
      <c r="AI32" s="12">
        <f>AH32+G32</f>
        <v>239200</v>
      </c>
    </row>
    <row r="33" spans="1:35" ht="15.75" customHeight="1" x14ac:dyDescent="0.25">
      <c r="A33" s="54" t="s">
        <v>69</v>
      </c>
      <c r="B33" s="55"/>
      <c r="C33" s="27" t="s">
        <v>70</v>
      </c>
      <c r="D33" s="27"/>
      <c r="E33" s="27"/>
      <c r="F33" s="27"/>
      <c r="G33" s="51">
        <f>G34</f>
        <v>97900</v>
      </c>
      <c r="H33" s="51">
        <f>H34</f>
        <v>0</v>
      </c>
      <c r="I33" s="51">
        <f>I34</f>
        <v>97972.819999999992</v>
      </c>
      <c r="J33" s="51">
        <f>J34</f>
        <v>0</v>
      </c>
      <c r="K33" s="51">
        <f>K34</f>
        <v>97972.819999999992</v>
      </c>
      <c r="L33" s="7">
        <f t="shared" si="4"/>
        <v>100.07438202247189</v>
      </c>
      <c r="M33" s="8">
        <f t="shared" si="0"/>
        <v>100.07438202247189</v>
      </c>
      <c r="N33" s="9" t="e">
        <f t="shared" si="1"/>
        <v>#DIV/0!</v>
      </c>
      <c r="O33" s="1"/>
      <c r="P33" s="1"/>
      <c r="Q33" s="1"/>
      <c r="AH33" s="51">
        <f>AH34</f>
        <v>0</v>
      </c>
      <c r="AI33" s="51">
        <f>AI34</f>
        <v>97900</v>
      </c>
    </row>
    <row r="34" spans="1:35" ht="15.75" customHeight="1" x14ac:dyDescent="0.25">
      <c r="A34" s="59" t="s">
        <v>69</v>
      </c>
      <c r="B34" s="60" t="s">
        <v>20</v>
      </c>
      <c r="C34" s="19" t="s">
        <v>71</v>
      </c>
      <c r="D34" s="19" t="s">
        <v>22</v>
      </c>
      <c r="E34" s="19"/>
      <c r="F34" s="19"/>
      <c r="G34" s="12">
        <f>41000+46900+10000</f>
        <v>97900</v>
      </c>
      <c r="H34" s="12">
        <v>0</v>
      </c>
      <c r="I34" s="12">
        <f>[1]октябрь!K38</f>
        <v>97972.819999999992</v>
      </c>
      <c r="J34" s="12">
        <v>0</v>
      </c>
      <c r="K34" s="14">
        <f>I34+J34</f>
        <v>97972.819999999992</v>
      </c>
      <c r="L34" s="7">
        <f t="shared" si="4"/>
        <v>100.07438202247189</v>
      </c>
      <c r="M34" s="8">
        <f t="shared" si="0"/>
        <v>100.07438202247189</v>
      </c>
      <c r="N34" s="9" t="e">
        <f t="shared" si="1"/>
        <v>#DIV/0!</v>
      </c>
      <c r="O34" s="1">
        <f>3164020+184248.29+386161.79</f>
        <v>3734430.08</v>
      </c>
      <c r="P34" s="1"/>
      <c r="Q34" s="1"/>
      <c r="AH34" s="12">
        <v>0</v>
      </c>
      <c r="AI34" s="12">
        <f>G34</f>
        <v>97900</v>
      </c>
    </row>
    <row r="35" spans="1:35" ht="37.15" customHeight="1" x14ac:dyDescent="0.25">
      <c r="A35" s="54" t="s">
        <v>72</v>
      </c>
      <c r="B35" s="55"/>
      <c r="C35" s="27" t="s">
        <v>73</v>
      </c>
      <c r="D35" s="27"/>
      <c r="E35" s="27"/>
      <c r="F35" s="27"/>
      <c r="G35" s="51">
        <f>G36</f>
        <v>11200000</v>
      </c>
      <c r="H35" s="51">
        <f>H36</f>
        <v>0</v>
      </c>
      <c r="I35" s="51">
        <f>I36</f>
        <v>10523681.66</v>
      </c>
      <c r="J35" s="51">
        <f>J36</f>
        <v>1063.1100000000006</v>
      </c>
      <c r="K35" s="51">
        <f>K36</f>
        <v>10524744.77</v>
      </c>
      <c r="L35" s="7">
        <f t="shared" si="4"/>
        <v>93.97093544642857</v>
      </c>
      <c r="M35" s="8">
        <f t="shared" si="0"/>
        <v>93.97093544642857</v>
      </c>
      <c r="N35" s="9" t="e">
        <f t="shared" si="1"/>
        <v>#DIV/0!</v>
      </c>
      <c r="O35" s="1"/>
      <c r="P35" s="1"/>
      <c r="Q35" s="1"/>
      <c r="AH35" s="51">
        <f>AH36</f>
        <v>0</v>
      </c>
      <c r="AI35" s="51">
        <f>AI36</f>
        <v>11200000</v>
      </c>
    </row>
    <row r="36" spans="1:35" ht="36" customHeight="1" x14ac:dyDescent="0.25">
      <c r="A36" s="61" t="s">
        <v>74</v>
      </c>
      <c r="B36" s="21" t="s">
        <v>20</v>
      </c>
      <c r="C36" s="19" t="s">
        <v>75</v>
      </c>
      <c r="D36" s="19" t="s">
        <v>22</v>
      </c>
      <c r="E36" s="19"/>
      <c r="F36" s="19"/>
      <c r="G36" s="12">
        <v>11200000</v>
      </c>
      <c r="H36" s="12">
        <v>0</v>
      </c>
      <c r="I36" s="12">
        <f>[1]октябрь!K40</f>
        <v>10523681.66</v>
      </c>
      <c r="J36" s="12">
        <f>13573+4574-13483+5797.71+10376.75-12349+1471.61+5648.9-1341.8-3600-5662+43922.94-30967-16899</f>
        <v>1063.1100000000006</v>
      </c>
      <c r="K36" s="14">
        <f>I36+J36</f>
        <v>10524744.77</v>
      </c>
      <c r="L36" s="7">
        <f t="shared" si="4"/>
        <v>93.97093544642857</v>
      </c>
      <c r="M36" s="8">
        <f t="shared" si="0"/>
        <v>93.97093544642857</v>
      </c>
      <c r="N36" s="9" t="e">
        <f t="shared" si="1"/>
        <v>#DIV/0!</v>
      </c>
      <c r="O36" s="1"/>
      <c r="P36" s="1"/>
      <c r="Q36" s="1"/>
      <c r="AH36" s="12"/>
      <c r="AI36" s="12">
        <f>G36</f>
        <v>11200000</v>
      </c>
    </row>
    <row r="37" spans="1:35" ht="15.75" customHeight="1" x14ac:dyDescent="0.25">
      <c r="A37" s="53" t="s">
        <v>76</v>
      </c>
      <c r="B37" s="24"/>
      <c r="C37" s="27" t="s">
        <v>77</v>
      </c>
      <c r="D37" s="27"/>
      <c r="E37" s="27"/>
      <c r="F37" s="27"/>
      <c r="G37" s="51">
        <f>G38+G43+G40</f>
        <v>104190000</v>
      </c>
      <c r="H37" s="51">
        <f>H38+H43+H40</f>
        <v>0</v>
      </c>
      <c r="I37" s="51">
        <f>I38+I43+I40</f>
        <v>74855458.360000014</v>
      </c>
      <c r="J37" s="51">
        <f>J38+J43+J40</f>
        <v>13270470.780000001</v>
      </c>
      <c r="K37" s="51">
        <f>K38+K43+K40</f>
        <v>88125929.140000001</v>
      </c>
      <c r="L37" s="7">
        <f t="shared" si="4"/>
        <v>84.581945618581429</v>
      </c>
      <c r="M37" s="8">
        <f t="shared" si="0"/>
        <v>84.581945618581429</v>
      </c>
      <c r="N37" s="9" t="e">
        <f t="shared" si="1"/>
        <v>#DIV/0!</v>
      </c>
      <c r="O37" s="1"/>
      <c r="P37" s="1"/>
      <c r="Q37" s="1"/>
      <c r="AH37" s="51">
        <f>AH38+AH43+AH40</f>
        <v>0</v>
      </c>
      <c r="AI37" s="51">
        <f>AI38+AI43+AI40</f>
        <v>104190000</v>
      </c>
    </row>
    <row r="38" spans="1:35" ht="15.75" customHeight="1" x14ac:dyDescent="0.25">
      <c r="A38" s="53" t="s">
        <v>78</v>
      </c>
      <c r="B38" s="24"/>
      <c r="C38" s="27" t="s">
        <v>79</v>
      </c>
      <c r="D38" s="27"/>
      <c r="E38" s="27"/>
      <c r="F38" s="27"/>
      <c r="G38" s="51">
        <f>G39</f>
        <v>25324000</v>
      </c>
      <c r="H38" s="51">
        <f>H39</f>
        <v>0</v>
      </c>
      <c r="I38" s="51">
        <f>I39</f>
        <v>9889262.75</v>
      </c>
      <c r="J38" s="51">
        <f>J39</f>
        <v>7595562.0800000001</v>
      </c>
      <c r="K38" s="51">
        <f>K39</f>
        <v>17484824.829999998</v>
      </c>
      <c r="L38" s="7">
        <f t="shared" si="4"/>
        <v>69.04448282261886</v>
      </c>
      <c r="M38" s="8">
        <f t="shared" si="0"/>
        <v>69.04448282261886</v>
      </c>
      <c r="N38" s="9" t="e">
        <f t="shared" si="1"/>
        <v>#DIV/0!</v>
      </c>
      <c r="O38" s="1"/>
      <c r="P38" s="1"/>
      <c r="Q38" s="1"/>
      <c r="AH38" s="51">
        <f>AH39</f>
        <v>0</v>
      </c>
      <c r="AI38" s="51">
        <f>AI39</f>
        <v>25324000</v>
      </c>
    </row>
    <row r="39" spans="1:35" ht="47.25" customHeight="1" x14ac:dyDescent="0.25">
      <c r="A39" s="62" t="s">
        <v>80</v>
      </c>
      <c r="B39" s="63" t="s">
        <v>20</v>
      </c>
      <c r="C39" s="19" t="s">
        <v>81</v>
      </c>
      <c r="D39" s="19" t="s">
        <v>22</v>
      </c>
      <c r="E39" s="19"/>
      <c r="F39" s="19"/>
      <c r="G39" s="12">
        <v>25324000</v>
      </c>
      <c r="H39" s="12">
        <v>0</v>
      </c>
      <c r="I39" s="12">
        <f>[1]октябрь!K43</f>
        <v>9889262.75</v>
      </c>
      <c r="J39" s="12">
        <f>204608.41+249930.09+327695.61+240116.84+117357.83+385078.91+74011.12+206252.75+59624.43+181375.75+248657.29+461189.09+410934.16+538678.78+383606.26+106552.2+333056.2+566999.55+1313833+1186003.81</f>
        <v>7595562.0800000001</v>
      </c>
      <c r="K39" s="14">
        <f>I39+J39</f>
        <v>17484824.829999998</v>
      </c>
      <c r="L39" s="7">
        <f t="shared" si="4"/>
        <v>69.04448282261886</v>
      </c>
      <c r="M39" s="8">
        <f t="shared" si="0"/>
        <v>69.04448282261886</v>
      </c>
      <c r="N39" s="9" t="e">
        <f t="shared" si="1"/>
        <v>#DIV/0!</v>
      </c>
      <c r="O39" s="1">
        <f>3143-2572</f>
        <v>571</v>
      </c>
      <c r="P39" s="1"/>
      <c r="Q39" s="1"/>
      <c r="AH39" s="12">
        <v>0</v>
      </c>
      <c r="AI39" s="12">
        <f>G39</f>
        <v>25324000</v>
      </c>
    </row>
    <row r="40" spans="1:35" ht="15.75" customHeight="1" x14ac:dyDescent="0.25">
      <c r="A40" s="53" t="s">
        <v>82</v>
      </c>
      <c r="B40" s="24"/>
      <c r="C40" s="27" t="s">
        <v>83</v>
      </c>
      <c r="D40" s="27"/>
      <c r="E40" s="27"/>
      <c r="F40" s="27"/>
      <c r="G40" s="51">
        <f>G41+G42</f>
        <v>27080000</v>
      </c>
      <c r="H40" s="51">
        <f>H41+H42</f>
        <v>0</v>
      </c>
      <c r="I40" s="51">
        <f>I41+I42</f>
        <v>17470624.549999997</v>
      </c>
      <c r="J40" s="51">
        <f>J41+J42</f>
        <v>2664380.75</v>
      </c>
      <c r="K40" s="51">
        <f>K41+K42</f>
        <v>20135005.299999997</v>
      </c>
      <c r="L40" s="7">
        <f t="shared" si="4"/>
        <v>74.35378618906941</v>
      </c>
      <c r="M40" s="8">
        <f t="shared" si="0"/>
        <v>74.35378618906941</v>
      </c>
      <c r="N40" s="9" t="e">
        <f t="shared" si="1"/>
        <v>#DIV/0!</v>
      </c>
      <c r="O40" s="1">
        <f>5669-2819</f>
        <v>2850</v>
      </c>
      <c r="P40" s="1"/>
      <c r="Q40" s="1"/>
      <c r="AH40" s="51">
        <f>AH41+AH42</f>
        <v>0</v>
      </c>
      <c r="AI40" s="51">
        <f>AI41+AI42</f>
        <v>27080000</v>
      </c>
    </row>
    <row r="41" spans="1:35" ht="15.75" customHeight="1" x14ac:dyDescent="0.25">
      <c r="A41" s="17" t="s">
        <v>84</v>
      </c>
      <c r="B41" s="18" t="s">
        <v>20</v>
      </c>
      <c r="C41" s="19" t="s">
        <v>85</v>
      </c>
      <c r="D41" s="19" t="s">
        <v>22</v>
      </c>
      <c r="E41" s="19"/>
      <c r="F41" s="19"/>
      <c r="G41" s="12">
        <f>11000000-1320000</f>
        <v>9680000</v>
      </c>
      <c r="H41" s="12">
        <v>0</v>
      </c>
      <c r="I41" s="12">
        <f>[1]октябрь!K45</f>
        <v>9160714.8199999984</v>
      </c>
      <c r="J41" s="12">
        <f>16987.4+61605.32+30480.25+19757.49-65942.2+20007.53+1719+61010.39+18168.03+50062.65+25624.28+11404.68+28481.34+828.2+173.8+80+2960.2+2505.71+10350.6</f>
        <v>296264.67</v>
      </c>
      <c r="K41" s="14">
        <f>I41+J41</f>
        <v>9456979.4899999984</v>
      </c>
      <c r="L41" s="7">
        <f t="shared" si="4"/>
        <v>97.696069111570225</v>
      </c>
      <c r="M41" s="8">
        <f t="shared" si="0"/>
        <v>97.696069111570225</v>
      </c>
      <c r="N41" s="9" t="e">
        <f t="shared" si="1"/>
        <v>#DIV/0!</v>
      </c>
      <c r="O41" s="1"/>
      <c r="P41" s="1"/>
      <c r="Q41" s="1"/>
      <c r="AH41" s="12"/>
      <c r="AI41" s="12">
        <f>G41</f>
        <v>9680000</v>
      </c>
    </row>
    <row r="42" spans="1:35" ht="15.75" customHeight="1" x14ac:dyDescent="0.25">
      <c r="A42" s="17" t="s">
        <v>86</v>
      </c>
      <c r="B42" s="18" t="s">
        <v>20</v>
      </c>
      <c r="C42" s="19" t="s">
        <v>87</v>
      </c>
      <c r="D42" s="19" t="s">
        <v>22</v>
      </c>
      <c r="E42" s="19"/>
      <c r="F42" s="19"/>
      <c r="G42" s="12">
        <v>17400000</v>
      </c>
      <c r="H42" s="12">
        <v>0</v>
      </c>
      <c r="I42" s="12">
        <f>[1]октябрь!K46</f>
        <v>8309909.7299999995</v>
      </c>
      <c r="J42" s="12">
        <f>44777.34+51805.59+125715.16+58775.18+47018.34+32925.03+78027.2+210269.35+89861.44+116652.43+105161.82+203852.79+90451.24+95819.94+137391.99+92425.67+195691.36+118689.63+145546.69+327257.89</f>
        <v>2368116.08</v>
      </c>
      <c r="K42" s="14">
        <f>I42+J42</f>
        <v>10678025.809999999</v>
      </c>
      <c r="L42" s="7">
        <f t="shared" si="4"/>
        <v>61.367964425287347</v>
      </c>
      <c r="M42" s="8">
        <f t="shared" si="0"/>
        <v>61.367964425287347</v>
      </c>
      <c r="N42" s="9" t="e">
        <f t="shared" si="1"/>
        <v>#DIV/0!</v>
      </c>
      <c r="O42" s="1"/>
      <c r="P42" s="1"/>
      <c r="Q42" s="1"/>
      <c r="AH42" s="12"/>
      <c r="AI42" s="12">
        <f>G42</f>
        <v>17400000</v>
      </c>
    </row>
    <row r="43" spans="1:35" ht="15.75" customHeight="1" x14ac:dyDescent="0.25">
      <c r="A43" s="53" t="s">
        <v>88</v>
      </c>
      <c r="B43" s="24"/>
      <c r="C43" s="27" t="s">
        <v>89</v>
      </c>
      <c r="D43" s="27"/>
      <c r="E43" s="27"/>
      <c r="F43" s="27"/>
      <c r="G43" s="51">
        <f>SUM(G44:G45)</f>
        <v>51786000</v>
      </c>
      <c r="H43" s="51">
        <f>SUM(H44:H45)</f>
        <v>0</v>
      </c>
      <c r="I43" s="51">
        <f>SUM(I44:I45)</f>
        <v>47495571.06000001</v>
      </c>
      <c r="J43" s="51">
        <f>SUM(J44:J45)</f>
        <v>3010527.95</v>
      </c>
      <c r="K43" s="51">
        <f>SUM(K44:K45)</f>
        <v>50506099.010000013</v>
      </c>
      <c r="L43" s="7">
        <f t="shared" si="4"/>
        <v>97.528480689761736</v>
      </c>
      <c r="M43" s="8">
        <f t="shared" si="0"/>
        <v>97.528480689761736</v>
      </c>
      <c r="N43" s="9" t="e">
        <f t="shared" si="1"/>
        <v>#DIV/0!</v>
      </c>
      <c r="O43" s="1">
        <f>25139-13216</f>
        <v>11923</v>
      </c>
      <c r="P43" s="1"/>
      <c r="Q43" s="1"/>
      <c r="AH43" s="51">
        <f>SUM(AH44:AH45)</f>
        <v>0</v>
      </c>
      <c r="AI43" s="51">
        <f>SUM(AI44:AI45)</f>
        <v>51786000</v>
      </c>
    </row>
    <row r="44" spans="1:35" ht="31.5" customHeight="1" x14ac:dyDescent="0.25">
      <c r="A44" s="17" t="s">
        <v>90</v>
      </c>
      <c r="B44" s="18" t="s">
        <v>20</v>
      </c>
      <c r="C44" s="19" t="s">
        <v>91</v>
      </c>
      <c r="D44" s="19" t="s">
        <v>22</v>
      </c>
      <c r="E44" s="19"/>
      <c r="F44" s="19"/>
      <c r="G44" s="12">
        <f>54936000-8650000</f>
        <v>46286000</v>
      </c>
      <c r="H44" s="12">
        <v>0</v>
      </c>
      <c r="I44" s="12">
        <f>[1]октябрь!K48</f>
        <v>45409714.350000009</v>
      </c>
      <c r="J44" s="12">
        <f>30183.75+110533.11+40256.52+25712.53+59517+114898.64+53+21997.49+9341.36+296.64+231415+5059.52+84499.79</f>
        <v>733764.35000000009</v>
      </c>
      <c r="K44" s="14">
        <f>I44+J44</f>
        <v>46143478.70000001</v>
      </c>
      <c r="L44" s="7">
        <f t="shared" si="4"/>
        <v>99.692085511817851</v>
      </c>
      <c r="M44" s="8">
        <f t="shared" si="0"/>
        <v>99.692085511817851</v>
      </c>
      <c r="N44" s="9" t="e">
        <f t="shared" si="1"/>
        <v>#DIV/0!</v>
      </c>
      <c r="O44" s="1"/>
      <c r="P44" s="1"/>
      <c r="Q44" s="1"/>
      <c r="AH44" s="12">
        <v>0</v>
      </c>
      <c r="AI44" s="12">
        <f>G44</f>
        <v>46286000</v>
      </c>
    </row>
    <row r="45" spans="1:35" ht="31.5" customHeight="1" x14ac:dyDescent="0.25">
      <c r="A45" s="17" t="s">
        <v>92</v>
      </c>
      <c r="B45" s="18" t="s">
        <v>20</v>
      </c>
      <c r="C45" s="19" t="s">
        <v>93</v>
      </c>
      <c r="D45" s="19" t="s">
        <v>22</v>
      </c>
      <c r="E45" s="19"/>
      <c r="F45" s="19"/>
      <c r="G45" s="12">
        <v>5500000</v>
      </c>
      <c r="H45" s="12">
        <v>0</v>
      </c>
      <c r="I45" s="12">
        <f>[1]октябрь!K49</f>
        <v>2085856.71</v>
      </c>
      <c r="J45" s="12">
        <f>17072.21+21788.27+60223.83+29645.14+10992.25+81913.31+16376.04+9496.23+7365.08+22187.71+142158.06+123670.04+102898.74+305912.2+163812.85+38233.5+39943.17+112269.81+183706.99+787098.17</f>
        <v>2276763.6</v>
      </c>
      <c r="K45" s="14">
        <f>I45+J45</f>
        <v>4362620.3100000005</v>
      </c>
      <c r="L45" s="7">
        <f t="shared" si="4"/>
        <v>79.320369272727291</v>
      </c>
      <c r="M45" s="8">
        <f t="shared" si="0"/>
        <v>79.320369272727291</v>
      </c>
      <c r="N45" s="9" t="e">
        <f t="shared" si="1"/>
        <v>#DIV/0!</v>
      </c>
      <c r="O45" s="1"/>
      <c r="P45" s="1"/>
      <c r="Q45" s="1"/>
      <c r="AH45" s="12">
        <v>0</v>
      </c>
      <c r="AI45" s="12">
        <f>G45</f>
        <v>5500000</v>
      </c>
    </row>
    <row r="46" spans="1:35" ht="15.75" customHeight="1" x14ac:dyDescent="0.25">
      <c r="A46" s="53" t="s">
        <v>94</v>
      </c>
      <c r="B46" s="24"/>
      <c r="C46" s="27" t="s">
        <v>95</v>
      </c>
      <c r="D46" s="27"/>
      <c r="E46" s="27"/>
      <c r="F46" s="27"/>
      <c r="G46" s="51">
        <f>G47</f>
        <v>9300000</v>
      </c>
      <c r="H46" s="51">
        <f t="shared" ref="H46:AI46" si="8">H47</f>
        <v>0</v>
      </c>
      <c r="I46" s="51">
        <f t="shared" si="8"/>
        <v>9934378.9700000007</v>
      </c>
      <c r="J46" s="51">
        <f t="shared" si="8"/>
        <v>1939474.7599999998</v>
      </c>
      <c r="K46" s="51">
        <f t="shared" si="8"/>
        <v>11873853.73</v>
      </c>
      <c r="L46" s="51">
        <f t="shared" si="8"/>
        <v>127.6758465591398</v>
      </c>
      <c r="M46" s="51">
        <f t="shared" si="8"/>
        <v>127.6758465591398</v>
      </c>
      <c r="N46" s="51" t="e">
        <f t="shared" si="8"/>
        <v>#DIV/0!</v>
      </c>
      <c r="O46" s="51">
        <f t="shared" si="8"/>
        <v>2521</v>
      </c>
      <c r="P46" s="51">
        <f t="shared" si="8"/>
        <v>0</v>
      </c>
      <c r="Q46" s="51">
        <f t="shared" si="8"/>
        <v>0</v>
      </c>
      <c r="R46" s="51">
        <f t="shared" si="8"/>
        <v>0</v>
      </c>
      <c r="S46" s="51">
        <f t="shared" si="8"/>
        <v>0</v>
      </c>
      <c r="T46" s="51">
        <f t="shared" si="8"/>
        <v>0</v>
      </c>
      <c r="U46" s="51">
        <f t="shared" si="8"/>
        <v>0</v>
      </c>
      <c r="V46" s="51">
        <f t="shared" si="8"/>
        <v>0</v>
      </c>
      <c r="W46" s="51">
        <f t="shared" si="8"/>
        <v>0</v>
      </c>
      <c r="X46" s="51">
        <f t="shared" si="8"/>
        <v>0</v>
      </c>
      <c r="Y46" s="51">
        <f t="shared" si="8"/>
        <v>0</v>
      </c>
      <c r="Z46" s="51">
        <f t="shared" si="8"/>
        <v>0</v>
      </c>
      <c r="AA46" s="51">
        <f t="shared" si="8"/>
        <v>0</v>
      </c>
      <c r="AB46" s="51">
        <f t="shared" si="8"/>
        <v>0</v>
      </c>
      <c r="AC46" s="51">
        <f t="shared" si="8"/>
        <v>0</v>
      </c>
      <c r="AD46" s="51">
        <f t="shared" si="8"/>
        <v>0</v>
      </c>
      <c r="AE46" s="51">
        <f t="shared" si="8"/>
        <v>0</v>
      </c>
      <c r="AF46" s="51">
        <f t="shared" si="8"/>
        <v>0</v>
      </c>
      <c r="AG46" s="51">
        <f t="shared" si="8"/>
        <v>0</v>
      </c>
      <c r="AH46" s="51">
        <f t="shared" si="8"/>
        <v>2700000</v>
      </c>
      <c r="AI46" s="51">
        <f t="shared" si="8"/>
        <v>12000000</v>
      </c>
    </row>
    <row r="47" spans="1:35" ht="31.5" customHeight="1" x14ac:dyDescent="0.25">
      <c r="A47" s="53" t="s">
        <v>96</v>
      </c>
      <c r="B47" s="24"/>
      <c r="C47" s="27" t="s">
        <v>97</v>
      </c>
      <c r="D47" s="27"/>
      <c r="E47" s="27"/>
      <c r="F47" s="27"/>
      <c r="G47" s="51">
        <f>G48</f>
        <v>9300000</v>
      </c>
      <c r="H47" s="51">
        <f>H48</f>
        <v>0</v>
      </c>
      <c r="I47" s="51">
        <f>I48</f>
        <v>9934378.9700000007</v>
      </c>
      <c r="J47" s="51">
        <f>J48</f>
        <v>1939474.7599999998</v>
      </c>
      <c r="K47" s="51">
        <f>K48</f>
        <v>11873853.73</v>
      </c>
      <c r="L47" s="7">
        <f t="shared" si="4"/>
        <v>127.6758465591398</v>
      </c>
      <c r="M47" s="8">
        <f t="shared" si="0"/>
        <v>127.6758465591398</v>
      </c>
      <c r="N47" s="9" t="e">
        <f t="shared" si="1"/>
        <v>#DIV/0!</v>
      </c>
      <c r="O47" s="1">
        <f>4673-2152</f>
        <v>2521</v>
      </c>
      <c r="P47" s="1"/>
      <c r="Q47" s="1"/>
      <c r="AH47" s="51">
        <f>AH48</f>
        <v>2700000</v>
      </c>
      <c r="AI47" s="51">
        <f>AI48</f>
        <v>12000000</v>
      </c>
    </row>
    <row r="48" spans="1:35" ht="47.25" customHeight="1" x14ac:dyDescent="0.25">
      <c r="A48" s="17" t="s">
        <v>98</v>
      </c>
      <c r="B48" s="18" t="s">
        <v>20</v>
      </c>
      <c r="C48" s="19" t="s">
        <v>99</v>
      </c>
      <c r="D48" s="19" t="s">
        <v>22</v>
      </c>
      <c r="E48" s="19"/>
      <c r="F48" s="19"/>
      <c r="G48" s="12">
        <v>9300000</v>
      </c>
      <c r="H48" s="12">
        <v>0</v>
      </c>
      <c r="I48" s="12">
        <f>[1]октябрь!K52</f>
        <v>9934378.9700000007</v>
      </c>
      <c r="J48" s="12">
        <f>74147+2630.99+88998.2+3187.95+77260+5396.79+86099.85+1260.93+139515.83+2638.05+41731.24+4828.56+23770.04+4508.85+47063.44+2106.42+66501.53+3627.31+102332.6+2117.91+62899.31+5091.6+83223.07+1974.51+33418+3726.09+41856.3+461.95+223946.96+29647.56+208092.12+16047.27+58774.81+10388.76+178792.36+10659.42+65715.08+31605.21+31483.13+15726.38+31378+14843.38</f>
        <v>1939474.7599999998</v>
      </c>
      <c r="K48" s="14">
        <f>I48+J48</f>
        <v>11873853.73</v>
      </c>
      <c r="L48" s="7">
        <f t="shared" si="4"/>
        <v>127.6758465591398</v>
      </c>
      <c r="M48" s="8">
        <f t="shared" si="0"/>
        <v>127.6758465591398</v>
      </c>
      <c r="N48" s="9" t="e">
        <f t="shared" si="1"/>
        <v>#DIV/0!</v>
      </c>
      <c r="O48" s="1"/>
      <c r="P48" s="1"/>
      <c r="Q48" s="1"/>
      <c r="AH48" s="12">
        <f>AI48-G48</f>
        <v>2700000</v>
      </c>
      <c r="AI48" s="12">
        <v>12000000</v>
      </c>
    </row>
    <row r="49" spans="1:35" ht="24" customHeight="1" x14ac:dyDescent="0.25">
      <c r="A49" s="53" t="s">
        <v>101</v>
      </c>
      <c r="B49" s="24"/>
      <c r="C49" s="27"/>
      <c r="D49" s="27"/>
      <c r="E49" s="27"/>
      <c r="F49" s="27"/>
      <c r="G49" s="51">
        <f t="shared" ref="G49:AI49" si="9">G50+G63+G77+G88+G158+G70</f>
        <v>397697285.5</v>
      </c>
      <c r="H49" s="51">
        <f t="shared" si="9"/>
        <v>0</v>
      </c>
      <c r="I49" s="51">
        <f t="shared" si="9"/>
        <v>320169907.14999998</v>
      </c>
      <c r="J49" s="51">
        <f t="shared" si="9"/>
        <v>43128454.659999996</v>
      </c>
      <c r="K49" s="51">
        <f t="shared" si="9"/>
        <v>363298361.80999994</v>
      </c>
      <c r="L49" s="51" t="e">
        <f t="shared" si="9"/>
        <v>#DIV/0!</v>
      </c>
      <c r="M49" s="51" t="e">
        <f t="shared" si="9"/>
        <v>#DIV/0!</v>
      </c>
      <c r="N49" s="51" t="e">
        <f t="shared" si="9"/>
        <v>#DIV/0!</v>
      </c>
      <c r="O49" s="51">
        <f t="shared" si="9"/>
        <v>0</v>
      </c>
      <c r="P49" s="51">
        <f t="shared" si="9"/>
        <v>0</v>
      </c>
      <c r="Q49" s="51">
        <f t="shared" si="9"/>
        <v>0</v>
      </c>
      <c r="R49" s="51">
        <f t="shared" si="9"/>
        <v>0</v>
      </c>
      <c r="S49" s="51">
        <f t="shared" si="9"/>
        <v>0</v>
      </c>
      <c r="T49" s="51">
        <f t="shared" si="9"/>
        <v>0</v>
      </c>
      <c r="U49" s="51">
        <f t="shared" si="9"/>
        <v>0</v>
      </c>
      <c r="V49" s="51">
        <f t="shared" si="9"/>
        <v>0</v>
      </c>
      <c r="W49" s="51">
        <f t="shared" si="9"/>
        <v>0</v>
      </c>
      <c r="X49" s="51">
        <f t="shared" si="9"/>
        <v>0</v>
      </c>
      <c r="Y49" s="51">
        <f t="shared" si="9"/>
        <v>0</v>
      </c>
      <c r="Z49" s="51">
        <f t="shared" si="9"/>
        <v>0</v>
      </c>
      <c r="AA49" s="51">
        <f t="shared" si="9"/>
        <v>0</v>
      </c>
      <c r="AB49" s="51">
        <f t="shared" si="9"/>
        <v>0</v>
      </c>
      <c r="AC49" s="51">
        <f t="shared" si="9"/>
        <v>0</v>
      </c>
      <c r="AD49" s="51">
        <f t="shared" si="9"/>
        <v>0</v>
      </c>
      <c r="AE49" s="51">
        <f t="shared" si="9"/>
        <v>0</v>
      </c>
      <c r="AF49" s="51">
        <f t="shared" si="9"/>
        <v>0</v>
      </c>
      <c r="AG49" s="51">
        <f t="shared" si="9"/>
        <v>0</v>
      </c>
      <c r="AH49" s="51">
        <f t="shared" si="9"/>
        <v>-25214385.5</v>
      </c>
      <c r="AI49" s="51">
        <f t="shared" si="9"/>
        <v>372482900</v>
      </c>
    </row>
    <row r="50" spans="1:35" ht="47.25" customHeight="1" x14ac:dyDescent="0.25">
      <c r="A50" s="53" t="s">
        <v>102</v>
      </c>
      <c r="B50" s="24"/>
      <c r="C50" s="27" t="s">
        <v>103</v>
      </c>
      <c r="D50" s="27"/>
      <c r="E50" s="27"/>
      <c r="F50" s="27"/>
      <c r="G50" s="51">
        <f>G51+G53+G58</f>
        <v>232256400</v>
      </c>
      <c r="H50" s="51">
        <f t="shared" ref="H50:AI50" si="10">H51+H53+H58</f>
        <v>0</v>
      </c>
      <c r="I50" s="51">
        <f t="shared" si="10"/>
        <v>203515319.69999996</v>
      </c>
      <c r="J50" s="51">
        <f t="shared" si="10"/>
        <v>30669686.849999998</v>
      </c>
      <c r="K50" s="51">
        <f t="shared" si="10"/>
        <v>234185006.54999995</v>
      </c>
      <c r="L50" s="51">
        <f t="shared" si="10"/>
        <v>486.83923474046924</v>
      </c>
      <c r="M50" s="51">
        <f t="shared" si="10"/>
        <v>486.83923474046924</v>
      </c>
      <c r="N50" s="51" t="e">
        <f t="shared" si="10"/>
        <v>#DIV/0!</v>
      </c>
      <c r="O50" s="51">
        <f t="shared" si="10"/>
        <v>0</v>
      </c>
      <c r="P50" s="51">
        <f t="shared" si="10"/>
        <v>0</v>
      </c>
      <c r="Q50" s="51">
        <f t="shared" si="10"/>
        <v>0</v>
      </c>
      <c r="R50" s="51">
        <f t="shared" si="10"/>
        <v>0</v>
      </c>
      <c r="S50" s="51">
        <f t="shared" si="10"/>
        <v>0</v>
      </c>
      <c r="T50" s="51">
        <f t="shared" si="10"/>
        <v>0</v>
      </c>
      <c r="U50" s="51">
        <f t="shared" si="10"/>
        <v>0</v>
      </c>
      <c r="V50" s="51">
        <f t="shared" si="10"/>
        <v>0</v>
      </c>
      <c r="W50" s="51">
        <f t="shared" si="10"/>
        <v>0</v>
      </c>
      <c r="X50" s="51">
        <f t="shared" si="10"/>
        <v>0</v>
      </c>
      <c r="Y50" s="51">
        <f t="shared" si="10"/>
        <v>0</v>
      </c>
      <c r="Z50" s="51">
        <f t="shared" si="10"/>
        <v>0</v>
      </c>
      <c r="AA50" s="51">
        <f t="shared" si="10"/>
        <v>0</v>
      </c>
      <c r="AB50" s="51">
        <f t="shared" si="10"/>
        <v>0</v>
      </c>
      <c r="AC50" s="51">
        <f t="shared" si="10"/>
        <v>0</v>
      </c>
      <c r="AD50" s="51">
        <f t="shared" si="10"/>
        <v>0</v>
      </c>
      <c r="AE50" s="51">
        <f t="shared" si="10"/>
        <v>0</v>
      </c>
      <c r="AF50" s="51">
        <f t="shared" si="10"/>
        <v>0</v>
      </c>
      <c r="AG50" s="51">
        <f t="shared" si="10"/>
        <v>0</v>
      </c>
      <c r="AH50" s="51">
        <f t="shared" si="10"/>
        <v>4415000</v>
      </c>
      <c r="AI50" s="51">
        <f t="shared" si="10"/>
        <v>236671400</v>
      </c>
    </row>
    <row r="51" spans="1:35" ht="77.25" customHeight="1" x14ac:dyDescent="0.25">
      <c r="A51" s="53" t="s">
        <v>104</v>
      </c>
      <c r="B51" s="24"/>
      <c r="C51" s="27" t="s">
        <v>105</v>
      </c>
      <c r="D51" s="27"/>
      <c r="E51" s="27"/>
      <c r="F51" s="27"/>
      <c r="G51" s="51">
        <f>G52</f>
        <v>78500</v>
      </c>
      <c r="H51" s="51">
        <f t="shared" ref="H51:AH51" si="11">H52</f>
        <v>0</v>
      </c>
      <c r="I51" s="51">
        <f t="shared" si="11"/>
        <v>78500</v>
      </c>
      <c r="J51" s="51">
        <f t="shared" si="11"/>
        <v>0</v>
      </c>
      <c r="K51" s="51">
        <f t="shared" si="11"/>
        <v>78500</v>
      </c>
      <c r="L51" s="51">
        <f t="shared" si="11"/>
        <v>100</v>
      </c>
      <c r="M51" s="51">
        <f t="shared" si="11"/>
        <v>100</v>
      </c>
      <c r="N51" s="51" t="e">
        <f t="shared" si="11"/>
        <v>#DIV/0!</v>
      </c>
      <c r="O51" s="51">
        <f t="shared" si="11"/>
        <v>0</v>
      </c>
      <c r="P51" s="51">
        <f t="shared" si="11"/>
        <v>0</v>
      </c>
      <c r="Q51" s="51">
        <f t="shared" si="11"/>
        <v>0</v>
      </c>
      <c r="R51" s="51">
        <f t="shared" si="11"/>
        <v>0</v>
      </c>
      <c r="S51" s="51">
        <f t="shared" si="11"/>
        <v>0</v>
      </c>
      <c r="T51" s="51">
        <f t="shared" si="11"/>
        <v>0</v>
      </c>
      <c r="U51" s="51">
        <f t="shared" si="11"/>
        <v>0</v>
      </c>
      <c r="V51" s="51">
        <f t="shared" si="11"/>
        <v>0</v>
      </c>
      <c r="W51" s="51">
        <f t="shared" si="11"/>
        <v>0</v>
      </c>
      <c r="X51" s="51">
        <f t="shared" si="11"/>
        <v>0</v>
      </c>
      <c r="Y51" s="51">
        <f t="shared" si="11"/>
        <v>0</v>
      </c>
      <c r="Z51" s="51">
        <f t="shared" si="11"/>
        <v>0</v>
      </c>
      <c r="AA51" s="51">
        <f t="shared" si="11"/>
        <v>0</v>
      </c>
      <c r="AB51" s="51">
        <f t="shared" si="11"/>
        <v>0</v>
      </c>
      <c r="AC51" s="51">
        <f t="shared" si="11"/>
        <v>0</v>
      </c>
      <c r="AD51" s="51">
        <f t="shared" si="11"/>
        <v>0</v>
      </c>
      <c r="AE51" s="51">
        <f t="shared" si="11"/>
        <v>0</v>
      </c>
      <c r="AF51" s="51">
        <f t="shared" si="11"/>
        <v>0</v>
      </c>
      <c r="AG51" s="51">
        <f t="shared" si="11"/>
        <v>0</v>
      </c>
      <c r="AH51" s="51">
        <f t="shared" si="11"/>
        <v>0</v>
      </c>
      <c r="AI51" s="51">
        <f>AI52</f>
        <v>78500</v>
      </c>
    </row>
    <row r="52" spans="1:35" ht="47.25" customHeight="1" x14ac:dyDescent="0.25">
      <c r="A52" s="17" t="s">
        <v>106</v>
      </c>
      <c r="B52" s="18" t="s">
        <v>20</v>
      </c>
      <c r="C52" s="19" t="s">
        <v>107</v>
      </c>
      <c r="D52" s="19" t="s">
        <v>100</v>
      </c>
      <c r="E52" s="19"/>
      <c r="F52" s="19"/>
      <c r="G52" s="12">
        <f>78500</f>
        <v>78500</v>
      </c>
      <c r="H52" s="12"/>
      <c r="I52" s="12">
        <f>[1]октябрь!K59</f>
        <v>78500</v>
      </c>
      <c r="J52" s="12">
        <v>0</v>
      </c>
      <c r="K52" s="12">
        <f>I52+J52</f>
        <v>78500</v>
      </c>
      <c r="L52" s="7">
        <f t="shared" si="4"/>
        <v>100</v>
      </c>
      <c r="M52" s="8">
        <f>K52/G52*100</f>
        <v>100</v>
      </c>
      <c r="N52" s="9" t="e">
        <f>J52/H52*100</f>
        <v>#DIV/0!</v>
      </c>
      <c r="O52" s="1"/>
      <c r="P52" s="1"/>
      <c r="Q52" s="1"/>
      <c r="AH52" s="12">
        <v>0</v>
      </c>
      <c r="AI52" s="12">
        <f>G52</f>
        <v>78500</v>
      </c>
    </row>
    <row r="53" spans="1:35" ht="78" customHeight="1" x14ac:dyDescent="0.25">
      <c r="A53" s="53" t="s">
        <v>108</v>
      </c>
      <c r="B53" s="24"/>
      <c r="C53" s="27" t="s">
        <v>109</v>
      </c>
      <c r="D53" s="27"/>
      <c r="E53" s="27"/>
      <c r="F53" s="27"/>
      <c r="G53" s="52">
        <f>G54+G56</f>
        <v>228000000</v>
      </c>
      <c r="H53" s="52">
        <f t="shared" ref="H53:AI53" si="12">H54+H56</f>
        <v>0</v>
      </c>
      <c r="I53" s="52">
        <f t="shared" si="12"/>
        <v>199837661.68999997</v>
      </c>
      <c r="J53" s="52">
        <f t="shared" si="12"/>
        <v>30192017.209999997</v>
      </c>
      <c r="K53" s="52">
        <f t="shared" si="12"/>
        <v>230029678.89999995</v>
      </c>
      <c r="L53" s="52">
        <f t="shared" si="12"/>
        <v>193.7921042028571</v>
      </c>
      <c r="M53" s="52">
        <f t="shared" si="12"/>
        <v>193.7921042028571</v>
      </c>
      <c r="N53" s="52" t="e">
        <f t="shared" si="12"/>
        <v>#DIV/0!</v>
      </c>
      <c r="O53" s="52">
        <f t="shared" si="12"/>
        <v>0</v>
      </c>
      <c r="P53" s="52">
        <f t="shared" si="12"/>
        <v>0</v>
      </c>
      <c r="Q53" s="52">
        <f t="shared" si="12"/>
        <v>0</v>
      </c>
      <c r="R53" s="52">
        <f t="shared" si="12"/>
        <v>0</v>
      </c>
      <c r="S53" s="52">
        <f t="shared" si="12"/>
        <v>0</v>
      </c>
      <c r="T53" s="52">
        <f t="shared" si="12"/>
        <v>0</v>
      </c>
      <c r="U53" s="52">
        <f t="shared" si="12"/>
        <v>0</v>
      </c>
      <c r="V53" s="52">
        <f t="shared" si="12"/>
        <v>0</v>
      </c>
      <c r="W53" s="52">
        <f t="shared" si="12"/>
        <v>0</v>
      </c>
      <c r="X53" s="52">
        <f t="shared" si="12"/>
        <v>0</v>
      </c>
      <c r="Y53" s="52">
        <f t="shared" si="12"/>
        <v>0</v>
      </c>
      <c r="Z53" s="52">
        <f t="shared" si="12"/>
        <v>0</v>
      </c>
      <c r="AA53" s="52">
        <f t="shared" si="12"/>
        <v>0</v>
      </c>
      <c r="AB53" s="52">
        <f t="shared" si="12"/>
        <v>0</v>
      </c>
      <c r="AC53" s="52">
        <f t="shared" si="12"/>
        <v>0</v>
      </c>
      <c r="AD53" s="52">
        <f t="shared" si="12"/>
        <v>0</v>
      </c>
      <c r="AE53" s="52">
        <f t="shared" si="12"/>
        <v>0</v>
      </c>
      <c r="AF53" s="52">
        <f t="shared" si="12"/>
        <v>0</v>
      </c>
      <c r="AG53" s="52">
        <f t="shared" si="12"/>
        <v>0</v>
      </c>
      <c r="AH53" s="52">
        <f t="shared" si="12"/>
        <v>4000000</v>
      </c>
      <c r="AI53" s="52">
        <f t="shared" si="12"/>
        <v>232000000</v>
      </c>
    </row>
    <row r="54" spans="1:35" ht="63" customHeight="1" x14ac:dyDescent="0.25">
      <c r="A54" s="17" t="s">
        <v>110</v>
      </c>
      <c r="B54" s="18"/>
      <c r="C54" s="19" t="s">
        <v>111</v>
      </c>
      <c r="D54" s="19"/>
      <c r="E54" s="19"/>
      <c r="F54" s="19"/>
      <c r="G54" s="64">
        <f>G55</f>
        <v>200000000</v>
      </c>
      <c r="H54" s="64">
        <f t="shared" ref="H54:AH54" si="13">H55</f>
        <v>0</v>
      </c>
      <c r="I54" s="64">
        <f t="shared" si="13"/>
        <v>176073837.84999996</v>
      </c>
      <c r="J54" s="64">
        <f t="shared" si="13"/>
        <v>28307429.269999996</v>
      </c>
      <c r="K54" s="64">
        <f t="shared" si="13"/>
        <v>204381267.11999995</v>
      </c>
      <c r="L54" s="64">
        <f t="shared" si="13"/>
        <v>102.19063355999998</v>
      </c>
      <c r="M54" s="64">
        <f t="shared" si="13"/>
        <v>102.19063355999998</v>
      </c>
      <c r="N54" s="64" t="e">
        <f t="shared" si="13"/>
        <v>#DIV/0!</v>
      </c>
      <c r="O54" s="64">
        <f t="shared" si="13"/>
        <v>0</v>
      </c>
      <c r="P54" s="64">
        <f t="shared" si="13"/>
        <v>0</v>
      </c>
      <c r="Q54" s="64">
        <f t="shared" si="13"/>
        <v>0</v>
      </c>
      <c r="R54" s="64">
        <f t="shared" si="13"/>
        <v>0</v>
      </c>
      <c r="S54" s="64">
        <f t="shared" si="13"/>
        <v>0</v>
      </c>
      <c r="T54" s="64">
        <f t="shared" si="13"/>
        <v>0</v>
      </c>
      <c r="U54" s="64">
        <f t="shared" si="13"/>
        <v>0</v>
      </c>
      <c r="V54" s="64">
        <f t="shared" si="13"/>
        <v>0</v>
      </c>
      <c r="W54" s="64">
        <f t="shared" si="13"/>
        <v>0</v>
      </c>
      <c r="X54" s="64">
        <f t="shared" si="13"/>
        <v>0</v>
      </c>
      <c r="Y54" s="64">
        <f t="shared" si="13"/>
        <v>0</v>
      </c>
      <c r="Z54" s="64">
        <f t="shared" si="13"/>
        <v>0</v>
      </c>
      <c r="AA54" s="64">
        <f t="shared" si="13"/>
        <v>0</v>
      </c>
      <c r="AB54" s="64">
        <f t="shared" si="13"/>
        <v>0</v>
      </c>
      <c r="AC54" s="64">
        <f t="shared" si="13"/>
        <v>0</v>
      </c>
      <c r="AD54" s="64">
        <f t="shared" si="13"/>
        <v>0</v>
      </c>
      <c r="AE54" s="64">
        <f t="shared" si="13"/>
        <v>0</v>
      </c>
      <c r="AF54" s="64">
        <f t="shared" si="13"/>
        <v>0</v>
      </c>
      <c r="AG54" s="64">
        <f t="shared" si="13"/>
        <v>0</v>
      </c>
      <c r="AH54" s="64">
        <f t="shared" si="13"/>
        <v>4000000</v>
      </c>
      <c r="AI54" s="64">
        <f>AI55</f>
        <v>204000000</v>
      </c>
    </row>
    <row r="55" spans="1:35" s="16" customFormat="1" ht="60" customHeight="1" x14ac:dyDescent="0.25">
      <c r="A55" s="17" t="s">
        <v>110</v>
      </c>
      <c r="B55" s="18" t="s">
        <v>20</v>
      </c>
      <c r="C55" s="19" t="s">
        <v>112</v>
      </c>
      <c r="D55" s="19" t="s">
        <v>100</v>
      </c>
      <c r="E55" s="19"/>
      <c r="F55" s="19"/>
      <c r="G55" s="12">
        <f>150000000+50000000</f>
        <v>200000000</v>
      </c>
      <c r="H55" s="12">
        <v>0</v>
      </c>
      <c r="I55" s="12">
        <f>[1]октябрь!K62</f>
        <v>176073837.84999996</v>
      </c>
      <c r="J55" s="12">
        <f>464920.13+318518.33+71246.74+31903.57+1869.56+53421.95+76196.7+3000+30432.97+4300+19725137.87+385969.63+5651989.6+301307.86+1187214.36</f>
        <v>28307429.269999996</v>
      </c>
      <c r="K55" s="14">
        <f>I55+J55</f>
        <v>204381267.11999995</v>
      </c>
      <c r="L55" s="7">
        <f t="shared" si="4"/>
        <v>102.19063355999998</v>
      </c>
      <c r="M55" s="8">
        <f t="shared" si="0"/>
        <v>102.19063355999998</v>
      </c>
      <c r="N55" s="9" t="e">
        <f t="shared" si="1"/>
        <v>#DIV/0!</v>
      </c>
      <c r="O55" s="15"/>
      <c r="P55" s="15"/>
      <c r="Q55" s="15"/>
      <c r="AH55" s="12">
        <v>4000000</v>
      </c>
      <c r="AI55" s="12">
        <f>AH55+G55</f>
        <v>204000000</v>
      </c>
    </row>
    <row r="56" spans="1:35" ht="78.75" customHeight="1" x14ac:dyDescent="0.25">
      <c r="A56" s="17" t="s">
        <v>113</v>
      </c>
      <c r="B56" s="18"/>
      <c r="C56" s="19" t="s">
        <v>114</v>
      </c>
      <c r="D56" s="19"/>
      <c r="E56" s="19"/>
      <c r="F56" s="19"/>
      <c r="G56" s="12">
        <f>G57</f>
        <v>28000000</v>
      </c>
      <c r="H56" s="12">
        <f t="shared" ref="H56:AG56" si="14">H57</f>
        <v>0</v>
      </c>
      <c r="I56" s="12">
        <f t="shared" si="14"/>
        <v>23763823.839999996</v>
      </c>
      <c r="J56" s="12">
        <f t="shared" si="14"/>
        <v>1884587.9400000002</v>
      </c>
      <c r="K56" s="12">
        <f t="shared" si="14"/>
        <v>25648411.779999997</v>
      </c>
      <c r="L56" s="12">
        <f t="shared" si="14"/>
        <v>91.601470642857123</v>
      </c>
      <c r="M56" s="12">
        <f t="shared" si="14"/>
        <v>91.601470642857123</v>
      </c>
      <c r="N56" s="12" t="e">
        <f t="shared" si="14"/>
        <v>#DIV/0!</v>
      </c>
      <c r="O56" s="12">
        <f t="shared" si="14"/>
        <v>0</v>
      </c>
      <c r="P56" s="12">
        <f t="shared" si="14"/>
        <v>0</v>
      </c>
      <c r="Q56" s="12">
        <f t="shared" si="14"/>
        <v>0</v>
      </c>
      <c r="R56" s="12">
        <f t="shared" si="14"/>
        <v>0</v>
      </c>
      <c r="S56" s="12">
        <f t="shared" si="14"/>
        <v>0</v>
      </c>
      <c r="T56" s="12">
        <f t="shared" si="14"/>
        <v>0</v>
      </c>
      <c r="U56" s="12">
        <f t="shared" si="14"/>
        <v>0</v>
      </c>
      <c r="V56" s="12">
        <f t="shared" si="14"/>
        <v>0</v>
      </c>
      <c r="W56" s="12">
        <f t="shared" si="14"/>
        <v>0</v>
      </c>
      <c r="X56" s="12">
        <f t="shared" si="14"/>
        <v>0</v>
      </c>
      <c r="Y56" s="12">
        <f t="shared" si="14"/>
        <v>0</v>
      </c>
      <c r="Z56" s="12">
        <f t="shared" si="14"/>
        <v>0</v>
      </c>
      <c r="AA56" s="12">
        <f t="shared" si="14"/>
        <v>0</v>
      </c>
      <c r="AB56" s="12">
        <f t="shared" si="14"/>
        <v>0</v>
      </c>
      <c r="AC56" s="12">
        <f t="shared" si="14"/>
        <v>0</v>
      </c>
      <c r="AD56" s="12">
        <f t="shared" si="14"/>
        <v>0</v>
      </c>
      <c r="AE56" s="12">
        <f t="shared" si="14"/>
        <v>0</v>
      </c>
      <c r="AF56" s="12">
        <f t="shared" si="14"/>
        <v>0</v>
      </c>
      <c r="AG56" s="12">
        <f t="shared" si="14"/>
        <v>0</v>
      </c>
      <c r="AH56" s="12">
        <f>AH57</f>
        <v>0</v>
      </c>
      <c r="AI56" s="12">
        <f>AI57</f>
        <v>28000000</v>
      </c>
    </row>
    <row r="57" spans="1:35" s="16" customFormat="1" ht="63" customHeight="1" x14ac:dyDescent="0.25">
      <c r="A57" s="17" t="s">
        <v>115</v>
      </c>
      <c r="B57" s="18" t="s">
        <v>20</v>
      </c>
      <c r="C57" s="19" t="s">
        <v>116</v>
      </c>
      <c r="D57" s="19" t="s">
        <v>100</v>
      </c>
      <c r="E57" s="19"/>
      <c r="F57" s="19"/>
      <c r="G57" s="12">
        <f>22000000+6000000</f>
        <v>28000000</v>
      </c>
      <c r="H57" s="12">
        <v>0</v>
      </c>
      <c r="I57" s="12">
        <f>[1]октябрь!K64</f>
        <v>23763823.839999996</v>
      </c>
      <c r="J57" s="12">
        <f>47743.27+121170.81+53242.09+93953.69+102116.95+70094.02+3851.99+91512.96+169543.32+169002.6+42303.83+116698.02+89103.04+149100.06+52071.76+53110.01+146720.07+64722.65+104470.68+4818+18376.72+35135.09+85726.31</f>
        <v>1884587.9400000002</v>
      </c>
      <c r="K57" s="14">
        <f>I57+J57</f>
        <v>25648411.779999997</v>
      </c>
      <c r="L57" s="7">
        <f t="shared" si="4"/>
        <v>91.601470642857123</v>
      </c>
      <c r="M57" s="8">
        <f t="shared" si="0"/>
        <v>91.601470642857123</v>
      </c>
      <c r="N57" s="9" t="e">
        <f t="shared" si="1"/>
        <v>#DIV/0!</v>
      </c>
      <c r="O57" s="15"/>
      <c r="P57" s="15"/>
      <c r="Q57" s="15"/>
      <c r="AH57" s="12">
        <v>0</v>
      </c>
      <c r="AI57" s="12">
        <f>G57</f>
        <v>28000000</v>
      </c>
    </row>
    <row r="58" spans="1:35" ht="78.75" customHeight="1" x14ac:dyDescent="0.25">
      <c r="A58" s="54" t="s">
        <v>117</v>
      </c>
      <c r="B58" s="55"/>
      <c r="C58" s="27" t="s">
        <v>118</v>
      </c>
      <c r="D58" s="27"/>
      <c r="E58" s="27"/>
      <c r="F58" s="27"/>
      <c r="G58" s="51">
        <f>G59+G61</f>
        <v>4177900</v>
      </c>
      <c r="H58" s="51">
        <f t="shared" ref="H58:AI58" si="15">H59+H61</f>
        <v>0</v>
      </c>
      <c r="I58" s="51">
        <f t="shared" si="15"/>
        <v>3599158.01</v>
      </c>
      <c r="J58" s="51">
        <f t="shared" si="15"/>
        <v>477669.64</v>
      </c>
      <c r="K58" s="51">
        <f t="shared" si="15"/>
        <v>4076827.6499999994</v>
      </c>
      <c r="L58" s="51">
        <f t="shared" si="15"/>
        <v>193.04713053761211</v>
      </c>
      <c r="M58" s="51">
        <f t="shared" si="15"/>
        <v>193.04713053761211</v>
      </c>
      <c r="N58" s="51" t="e">
        <f t="shared" si="15"/>
        <v>#DIV/0!</v>
      </c>
      <c r="O58" s="51">
        <f t="shared" si="15"/>
        <v>0</v>
      </c>
      <c r="P58" s="51">
        <f t="shared" si="15"/>
        <v>0</v>
      </c>
      <c r="Q58" s="51">
        <f t="shared" si="15"/>
        <v>0</v>
      </c>
      <c r="R58" s="51">
        <f t="shared" si="15"/>
        <v>0</v>
      </c>
      <c r="S58" s="51">
        <f t="shared" si="15"/>
        <v>0</v>
      </c>
      <c r="T58" s="51">
        <f t="shared" si="15"/>
        <v>0</v>
      </c>
      <c r="U58" s="51">
        <f t="shared" si="15"/>
        <v>0</v>
      </c>
      <c r="V58" s="51">
        <f t="shared" si="15"/>
        <v>0</v>
      </c>
      <c r="W58" s="51">
        <f t="shared" si="15"/>
        <v>0</v>
      </c>
      <c r="X58" s="51">
        <f t="shared" si="15"/>
        <v>0</v>
      </c>
      <c r="Y58" s="51">
        <f t="shared" si="15"/>
        <v>0</v>
      </c>
      <c r="Z58" s="51">
        <f t="shared" si="15"/>
        <v>0</v>
      </c>
      <c r="AA58" s="51">
        <f t="shared" si="15"/>
        <v>0</v>
      </c>
      <c r="AB58" s="51">
        <f t="shared" si="15"/>
        <v>0</v>
      </c>
      <c r="AC58" s="51">
        <f t="shared" si="15"/>
        <v>0</v>
      </c>
      <c r="AD58" s="51">
        <f t="shared" si="15"/>
        <v>0</v>
      </c>
      <c r="AE58" s="51">
        <f t="shared" si="15"/>
        <v>0</v>
      </c>
      <c r="AF58" s="51">
        <f t="shared" si="15"/>
        <v>0</v>
      </c>
      <c r="AG58" s="51">
        <f t="shared" si="15"/>
        <v>0</v>
      </c>
      <c r="AH58" s="51">
        <f t="shared" si="15"/>
        <v>415000</v>
      </c>
      <c r="AI58" s="51">
        <f t="shared" si="15"/>
        <v>4592900</v>
      </c>
    </row>
    <row r="59" spans="1:35" ht="85.9" customHeight="1" x14ac:dyDescent="0.25">
      <c r="A59" s="61" t="s">
        <v>119</v>
      </c>
      <c r="B59" s="21"/>
      <c r="C59" s="19" t="s">
        <v>120</v>
      </c>
      <c r="D59" s="19"/>
      <c r="E59" s="19"/>
      <c r="F59" s="19"/>
      <c r="G59" s="12">
        <f>G60</f>
        <v>800000</v>
      </c>
      <c r="H59" s="12">
        <f>H60</f>
        <v>0</v>
      </c>
      <c r="I59" s="12">
        <f>I60</f>
        <v>694825.28999999992</v>
      </c>
      <c r="J59" s="12">
        <f>J60</f>
        <v>63656.07</v>
      </c>
      <c r="K59" s="12">
        <f>K60</f>
        <v>758481.35999999987</v>
      </c>
      <c r="L59" s="7">
        <f t="shared" si="4"/>
        <v>94.810169999999985</v>
      </c>
      <c r="M59" s="8">
        <f t="shared" si="0"/>
        <v>94.810169999999985</v>
      </c>
      <c r="N59" s="9" t="e">
        <f t="shared" si="1"/>
        <v>#DIV/0!</v>
      </c>
      <c r="O59" s="1"/>
      <c r="P59" s="1"/>
      <c r="Q59" s="1"/>
      <c r="AH59" s="12">
        <f>AH60</f>
        <v>0</v>
      </c>
      <c r="AI59" s="12">
        <f>AI60</f>
        <v>800000</v>
      </c>
    </row>
    <row r="60" spans="1:35" s="16" customFormat="1" ht="63" customHeight="1" x14ac:dyDescent="0.25">
      <c r="A60" s="20" t="s">
        <v>121</v>
      </c>
      <c r="B60" s="21" t="s">
        <v>20</v>
      </c>
      <c r="C60" s="19" t="s">
        <v>122</v>
      </c>
      <c r="D60" s="19" t="s">
        <v>100</v>
      </c>
      <c r="E60" s="19"/>
      <c r="F60" s="19"/>
      <c r="G60" s="12">
        <v>800000</v>
      </c>
      <c r="H60" s="12">
        <v>0</v>
      </c>
      <c r="I60" s="12">
        <f>[1]октябрь!K70</f>
        <v>694825.28999999992</v>
      </c>
      <c r="J60" s="12">
        <v>63656.07</v>
      </c>
      <c r="K60" s="14">
        <f>I60+J60</f>
        <v>758481.35999999987</v>
      </c>
      <c r="L60" s="7">
        <f t="shared" si="4"/>
        <v>94.810169999999985</v>
      </c>
      <c r="M60" s="8">
        <f t="shared" si="0"/>
        <v>94.810169999999985</v>
      </c>
      <c r="N60" s="9" t="e">
        <f t="shared" si="1"/>
        <v>#DIV/0!</v>
      </c>
      <c r="O60" s="15"/>
      <c r="P60" s="15"/>
      <c r="Q60" s="15"/>
      <c r="AH60" s="12">
        <v>0</v>
      </c>
      <c r="AI60" s="12">
        <f>G60</f>
        <v>800000</v>
      </c>
    </row>
    <row r="61" spans="1:35" s="16" customFormat="1" ht="101.25" customHeight="1" x14ac:dyDescent="0.25">
      <c r="A61" s="23" t="s">
        <v>123</v>
      </c>
      <c r="B61" s="22"/>
      <c r="C61" s="19" t="s">
        <v>124</v>
      </c>
      <c r="D61" s="19"/>
      <c r="E61" s="19"/>
      <c r="F61" s="19"/>
      <c r="G61" s="12">
        <f>G62</f>
        <v>3377900</v>
      </c>
      <c r="H61" s="12">
        <f>H62</f>
        <v>0</v>
      </c>
      <c r="I61" s="12">
        <f>I62</f>
        <v>2904332.7199999997</v>
      </c>
      <c r="J61" s="12">
        <f>J62</f>
        <v>414013.57</v>
      </c>
      <c r="K61" s="12">
        <f>K62</f>
        <v>3318346.2899999996</v>
      </c>
      <c r="L61" s="7">
        <f t="shared" si="4"/>
        <v>98.23696053761212</v>
      </c>
      <c r="M61" s="8">
        <f t="shared" si="0"/>
        <v>98.23696053761212</v>
      </c>
      <c r="N61" s="9" t="e">
        <f t="shared" si="1"/>
        <v>#DIV/0!</v>
      </c>
      <c r="O61" s="15"/>
      <c r="P61" s="15"/>
      <c r="Q61" s="15"/>
      <c r="AH61" s="12">
        <f>AH62</f>
        <v>415000</v>
      </c>
      <c r="AI61" s="12">
        <f>AI62</f>
        <v>3792900</v>
      </c>
    </row>
    <row r="62" spans="1:35" s="16" customFormat="1" ht="86.25" customHeight="1" x14ac:dyDescent="0.25">
      <c r="A62" s="23" t="s">
        <v>125</v>
      </c>
      <c r="B62" s="22" t="s">
        <v>20</v>
      </c>
      <c r="C62" s="19" t="s">
        <v>126</v>
      </c>
      <c r="D62" s="19" t="s">
        <v>100</v>
      </c>
      <c r="E62" s="19"/>
      <c r="F62" s="19"/>
      <c r="G62" s="12">
        <v>3377900</v>
      </c>
      <c r="H62" s="12">
        <v>0</v>
      </c>
      <c r="I62" s="12">
        <f>[1]октябрь!K72</f>
        <v>2904332.7199999997</v>
      </c>
      <c r="J62" s="12">
        <f>1600+15560.06+23500+24500+71050+11372.98+23437.64+24500+83486.66+40867.56+54946.27+14064+25128.4</f>
        <v>414013.57</v>
      </c>
      <c r="K62" s="12">
        <f>I62+J62</f>
        <v>3318346.2899999996</v>
      </c>
      <c r="L62" s="7">
        <f t="shared" si="4"/>
        <v>98.23696053761212</v>
      </c>
      <c r="M62" s="8">
        <f t="shared" si="0"/>
        <v>98.23696053761212</v>
      </c>
      <c r="N62" s="9" t="e">
        <f t="shared" si="1"/>
        <v>#DIV/0!</v>
      </c>
      <c r="O62" s="15"/>
      <c r="P62" s="15"/>
      <c r="Q62" s="15"/>
      <c r="AH62" s="12">
        <v>415000</v>
      </c>
      <c r="AI62" s="12">
        <f>G62+AH62</f>
        <v>3792900</v>
      </c>
    </row>
    <row r="63" spans="1:35" ht="15.75" customHeight="1" x14ac:dyDescent="0.25">
      <c r="A63" s="53" t="s">
        <v>127</v>
      </c>
      <c r="B63" s="65"/>
      <c r="C63" s="27" t="s">
        <v>128</v>
      </c>
      <c r="D63" s="27"/>
      <c r="E63" s="27"/>
      <c r="F63" s="27"/>
      <c r="G63" s="51">
        <f>G64</f>
        <v>3055392</v>
      </c>
      <c r="H63" s="51">
        <f t="shared" ref="H63:AI63" si="16">H64</f>
        <v>0</v>
      </c>
      <c r="I63" s="51">
        <f t="shared" si="16"/>
        <v>3685073.96</v>
      </c>
      <c r="J63" s="51">
        <f t="shared" si="16"/>
        <v>0</v>
      </c>
      <c r="K63" s="51">
        <f t="shared" si="16"/>
        <v>3685073.96</v>
      </c>
      <c r="L63" s="51">
        <f t="shared" si="16"/>
        <v>468.30451052442459</v>
      </c>
      <c r="M63" s="51">
        <f t="shared" si="16"/>
        <v>468.30451052442459</v>
      </c>
      <c r="N63" s="51" t="e">
        <f t="shared" si="16"/>
        <v>#DIV/0!</v>
      </c>
      <c r="O63" s="51">
        <f t="shared" si="16"/>
        <v>0</v>
      </c>
      <c r="P63" s="51">
        <f t="shared" si="16"/>
        <v>0</v>
      </c>
      <c r="Q63" s="51">
        <f t="shared" si="16"/>
        <v>0</v>
      </c>
      <c r="R63" s="51">
        <f t="shared" si="16"/>
        <v>0</v>
      </c>
      <c r="S63" s="51">
        <f t="shared" si="16"/>
        <v>0</v>
      </c>
      <c r="T63" s="51">
        <f t="shared" si="16"/>
        <v>0</v>
      </c>
      <c r="U63" s="51">
        <f t="shared" si="16"/>
        <v>0</v>
      </c>
      <c r="V63" s="51">
        <f t="shared" si="16"/>
        <v>0</v>
      </c>
      <c r="W63" s="51">
        <f t="shared" si="16"/>
        <v>0</v>
      </c>
      <c r="X63" s="51">
        <f t="shared" si="16"/>
        <v>0</v>
      </c>
      <c r="Y63" s="51">
        <f t="shared" si="16"/>
        <v>0</v>
      </c>
      <c r="Z63" s="51">
        <f t="shared" si="16"/>
        <v>0</v>
      </c>
      <c r="AA63" s="51">
        <f t="shared" si="16"/>
        <v>0</v>
      </c>
      <c r="AB63" s="51">
        <f t="shared" si="16"/>
        <v>0</v>
      </c>
      <c r="AC63" s="51">
        <f t="shared" si="16"/>
        <v>0</v>
      </c>
      <c r="AD63" s="51">
        <f t="shared" si="16"/>
        <v>0</v>
      </c>
      <c r="AE63" s="51">
        <f t="shared" si="16"/>
        <v>0</v>
      </c>
      <c r="AF63" s="51">
        <f t="shared" si="16"/>
        <v>0</v>
      </c>
      <c r="AG63" s="51">
        <f t="shared" si="16"/>
        <v>0</v>
      </c>
      <c r="AH63" s="51">
        <f t="shared" si="16"/>
        <v>702158</v>
      </c>
      <c r="AI63" s="51">
        <f t="shared" si="16"/>
        <v>3757550</v>
      </c>
    </row>
    <row r="64" spans="1:35" ht="15.75" customHeight="1" x14ac:dyDescent="0.25">
      <c r="A64" s="53" t="s">
        <v>129</v>
      </c>
      <c r="B64" s="24"/>
      <c r="C64" s="27" t="s">
        <v>130</v>
      </c>
      <c r="D64" s="27"/>
      <c r="E64" s="27"/>
      <c r="F64" s="27"/>
      <c r="G64" s="51">
        <f>G65+G66+G67+G69</f>
        <v>3055392</v>
      </c>
      <c r="H64" s="51">
        <f t="shared" ref="H64:AI64" si="17">H65+H66+H67+H69</f>
        <v>0</v>
      </c>
      <c r="I64" s="51">
        <f t="shared" si="17"/>
        <v>3685073.96</v>
      </c>
      <c r="J64" s="51">
        <f t="shared" si="17"/>
        <v>0</v>
      </c>
      <c r="K64" s="51">
        <f t="shared" si="17"/>
        <v>3685073.96</v>
      </c>
      <c r="L64" s="51">
        <f t="shared" si="17"/>
        <v>468.30451052442459</v>
      </c>
      <c r="M64" s="51">
        <f t="shared" si="17"/>
        <v>468.30451052442459</v>
      </c>
      <c r="N64" s="51" t="e">
        <f t="shared" si="17"/>
        <v>#DIV/0!</v>
      </c>
      <c r="O64" s="51">
        <f t="shared" si="17"/>
        <v>0</v>
      </c>
      <c r="P64" s="51">
        <f t="shared" si="17"/>
        <v>0</v>
      </c>
      <c r="Q64" s="51">
        <f t="shared" si="17"/>
        <v>0</v>
      </c>
      <c r="R64" s="51">
        <f t="shared" si="17"/>
        <v>0</v>
      </c>
      <c r="S64" s="51">
        <f t="shared" si="17"/>
        <v>0</v>
      </c>
      <c r="T64" s="51">
        <f t="shared" si="17"/>
        <v>0</v>
      </c>
      <c r="U64" s="51">
        <f t="shared" si="17"/>
        <v>0</v>
      </c>
      <c r="V64" s="51">
        <f t="shared" si="17"/>
        <v>0</v>
      </c>
      <c r="W64" s="51">
        <f t="shared" si="17"/>
        <v>0</v>
      </c>
      <c r="X64" s="51">
        <f t="shared" si="17"/>
        <v>0</v>
      </c>
      <c r="Y64" s="51">
        <f t="shared" si="17"/>
        <v>0</v>
      </c>
      <c r="Z64" s="51">
        <f t="shared" si="17"/>
        <v>0</v>
      </c>
      <c r="AA64" s="51">
        <f t="shared" si="17"/>
        <v>0</v>
      </c>
      <c r="AB64" s="51">
        <f t="shared" si="17"/>
        <v>0</v>
      </c>
      <c r="AC64" s="51">
        <f t="shared" si="17"/>
        <v>0</v>
      </c>
      <c r="AD64" s="51">
        <f t="shared" si="17"/>
        <v>0</v>
      </c>
      <c r="AE64" s="51">
        <f t="shared" si="17"/>
        <v>0</v>
      </c>
      <c r="AF64" s="51">
        <f t="shared" si="17"/>
        <v>0</v>
      </c>
      <c r="AG64" s="51">
        <f t="shared" si="17"/>
        <v>0</v>
      </c>
      <c r="AH64" s="51">
        <f t="shared" si="17"/>
        <v>702158</v>
      </c>
      <c r="AI64" s="51">
        <f t="shared" si="17"/>
        <v>3757550</v>
      </c>
    </row>
    <row r="65" spans="1:35" ht="31.5" customHeight="1" x14ac:dyDescent="0.25">
      <c r="A65" s="17" t="s">
        <v>131</v>
      </c>
      <c r="B65" s="18" t="s">
        <v>20</v>
      </c>
      <c r="C65" s="19" t="s">
        <v>132</v>
      </c>
      <c r="D65" s="19" t="s">
        <v>133</v>
      </c>
      <c r="E65" s="19"/>
      <c r="F65" s="19"/>
      <c r="G65" s="12">
        <v>180722</v>
      </c>
      <c r="H65" s="12">
        <v>0</v>
      </c>
      <c r="I65" s="12">
        <f>[1]октябрь!K75</f>
        <v>177278.02</v>
      </c>
      <c r="J65" s="12">
        <v>0</v>
      </c>
      <c r="K65" s="14">
        <f>I65+J65</f>
        <v>177278.02</v>
      </c>
      <c r="L65" s="7">
        <f t="shared" si="4"/>
        <v>98.094321665320209</v>
      </c>
      <c r="M65" s="8">
        <f t="shared" si="0"/>
        <v>98.094321665320209</v>
      </c>
      <c r="N65" s="9" t="e">
        <f>J65/H65*100</f>
        <v>#DIV/0!</v>
      </c>
      <c r="O65" s="1"/>
      <c r="P65" s="1"/>
      <c r="Q65" s="1"/>
      <c r="AH65" s="12">
        <v>0</v>
      </c>
      <c r="AI65" s="12">
        <f>G65</f>
        <v>180722</v>
      </c>
    </row>
    <row r="66" spans="1:35" ht="15.75" customHeight="1" x14ac:dyDescent="0.25">
      <c r="A66" s="17" t="s">
        <v>134</v>
      </c>
      <c r="B66" s="18" t="s">
        <v>20</v>
      </c>
      <c r="C66" s="19" t="s">
        <v>135</v>
      </c>
      <c r="D66" s="19" t="s">
        <v>133</v>
      </c>
      <c r="E66" s="19"/>
      <c r="F66" s="19"/>
      <c r="G66" s="12">
        <f>658425+174200+50000</f>
        <v>882625</v>
      </c>
      <c r="H66" s="12">
        <v>0</v>
      </c>
      <c r="I66" s="12">
        <f>[1]октябрь!K76</f>
        <v>843098.84999999974</v>
      </c>
      <c r="J66" s="12">
        <v>0</v>
      </c>
      <c r="K66" s="14">
        <f>I66+J66</f>
        <v>843098.84999999974</v>
      </c>
      <c r="L66" s="7">
        <f t="shared" si="4"/>
        <v>95.521750460274717</v>
      </c>
      <c r="M66" s="8">
        <f t="shared" si="0"/>
        <v>95.521750460274717</v>
      </c>
      <c r="N66" s="9" t="e">
        <f>J66/H66*100</f>
        <v>#DIV/0!</v>
      </c>
      <c r="O66" s="1"/>
      <c r="P66" s="1"/>
      <c r="Q66" s="1"/>
      <c r="AH66" s="12">
        <v>0</v>
      </c>
      <c r="AI66" s="12">
        <f>G66</f>
        <v>882625</v>
      </c>
    </row>
    <row r="67" spans="1:35" ht="15.75" customHeight="1" x14ac:dyDescent="0.25">
      <c r="A67" s="17" t="s">
        <v>136</v>
      </c>
      <c r="B67" s="18"/>
      <c r="C67" s="19" t="s">
        <v>137</v>
      </c>
      <c r="D67" s="19"/>
      <c r="E67" s="19"/>
      <c r="F67" s="19"/>
      <c r="G67" s="12">
        <f>G68</f>
        <v>3000</v>
      </c>
      <c r="H67" s="12">
        <f>H68</f>
        <v>0</v>
      </c>
      <c r="I67" s="12">
        <f>I68</f>
        <v>4227.97</v>
      </c>
      <c r="J67" s="12">
        <f>J68</f>
        <v>0</v>
      </c>
      <c r="K67" s="12">
        <f>K68</f>
        <v>4227.97</v>
      </c>
      <c r="L67" s="7">
        <f t="shared" si="4"/>
        <v>140.93233333333336</v>
      </c>
      <c r="M67" s="8">
        <f t="shared" si="0"/>
        <v>140.93233333333336</v>
      </c>
      <c r="N67" s="9" t="e">
        <f>J67/H67*100</f>
        <v>#DIV/0!</v>
      </c>
      <c r="O67" s="1"/>
      <c r="P67" s="1"/>
      <c r="Q67" s="1"/>
      <c r="AH67" s="12">
        <f>AH68</f>
        <v>1203</v>
      </c>
      <c r="AI67" s="12">
        <f>AI68</f>
        <v>4203</v>
      </c>
    </row>
    <row r="68" spans="1:35" ht="15.75" customHeight="1" x14ac:dyDescent="0.25">
      <c r="A68" s="17" t="s">
        <v>138</v>
      </c>
      <c r="B68" s="18" t="s">
        <v>20</v>
      </c>
      <c r="C68" s="19" t="s">
        <v>139</v>
      </c>
      <c r="D68" s="19" t="s">
        <v>133</v>
      </c>
      <c r="E68" s="19"/>
      <c r="F68" s="19"/>
      <c r="G68" s="12">
        <v>3000</v>
      </c>
      <c r="H68" s="12">
        <v>0</v>
      </c>
      <c r="I68" s="12">
        <f>[1]октябрь!K78</f>
        <v>4227.97</v>
      </c>
      <c r="J68" s="12">
        <v>0</v>
      </c>
      <c r="K68" s="14">
        <f>I68+J68</f>
        <v>4227.97</v>
      </c>
      <c r="L68" s="7">
        <f t="shared" si="4"/>
        <v>140.93233333333336</v>
      </c>
      <c r="M68" s="8">
        <f t="shared" si="0"/>
        <v>140.93233333333336</v>
      </c>
      <c r="N68" s="9" t="e">
        <f>J68/H68*100</f>
        <v>#DIV/0!</v>
      </c>
      <c r="O68" s="1"/>
      <c r="P68" s="1"/>
      <c r="Q68" s="1"/>
      <c r="AH68" s="12">
        <v>1203</v>
      </c>
      <c r="AI68" s="12">
        <f>G68+AH68</f>
        <v>4203</v>
      </c>
    </row>
    <row r="69" spans="1:35" ht="33" customHeight="1" x14ac:dyDescent="0.25">
      <c r="A69" s="17" t="s">
        <v>140</v>
      </c>
      <c r="B69" s="18" t="s">
        <v>20</v>
      </c>
      <c r="C69" s="19" t="s">
        <v>141</v>
      </c>
      <c r="D69" s="19" t="s">
        <v>133</v>
      </c>
      <c r="E69" s="19"/>
      <c r="F69" s="19"/>
      <c r="G69" s="12">
        <f>671045+568000+750000</f>
        <v>1989045</v>
      </c>
      <c r="H69" s="12">
        <v>0</v>
      </c>
      <c r="I69" s="12">
        <f>[1]октябрь!K79</f>
        <v>2660469.12</v>
      </c>
      <c r="J69" s="12">
        <v>0</v>
      </c>
      <c r="K69" s="14">
        <f>I69+J69</f>
        <v>2660469.12</v>
      </c>
      <c r="L69" s="7">
        <f t="shared" si="4"/>
        <v>133.75610506549626</v>
      </c>
      <c r="M69" s="8">
        <f t="shared" si="0"/>
        <v>133.75610506549626</v>
      </c>
      <c r="N69" s="9" t="e">
        <f>J69/H69*100</f>
        <v>#DIV/0!</v>
      </c>
      <c r="O69" s="1"/>
      <c r="P69" s="1"/>
      <c r="Q69" s="1"/>
      <c r="AH69" s="12">
        <f>2690000-G69</f>
        <v>700955</v>
      </c>
      <c r="AI69" s="12">
        <f>AH69+G69</f>
        <v>2690000</v>
      </c>
    </row>
    <row r="70" spans="1:35" ht="31.5" customHeight="1" x14ac:dyDescent="0.25">
      <c r="A70" s="66" t="s">
        <v>142</v>
      </c>
      <c r="B70" s="24"/>
      <c r="C70" s="67" t="s">
        <v>143</v>
      </c>
      <c r="D70" s="26"/>
      <c r="E70" s="27"/>
      <c r="F70" s="27"/>
      <c r="G70" s="51">
        <f>G71+G74</f>
        <v>6640900</v>
      </c>
      <c r="H70" s="51">
        <f t="shared" ref="H70:AI70" si="18">H71+H74</f>
        <v>0</v>
      </c>
      <c r="I70" s="51">
        <f t="shared" si="18"/>
        <v>6609308.1500000004</v>
      </c>
      <c r="J70" s="51">
        <f t="shared" si="18"/>
        <v>102472.38</v>
      </c>
      <c r="K70" s="51">
        <f t="shared" si="18"/>
        <v>6711780.5300000003</v>
      </c>
      <c r="L70" s="51">
        <f t="shared" si="18"/>
        <v>296.5764561788265</v>
      </c>
      <c r="M70" s="51">
        <f t="shared" si="18"/>
        <v>296.5764561788265</v>
      </c>
      <c r="N70" s="51" t="e">
        <f t="shared" si="18"/>
        <v>#DIV/0!</v>
      </c>
      <c r="O70" s="51">
        <f t="shared" si="18"/>
        <v>0</v>
      </c>
      <c r="P70" s="51">
        <f t="shared" si="18"/>
        <v>0</v>
      </c>
      <c r="Q70" s="51">
        <f t="shared" si="18"/>
        <v>0</v>
      </c>
      <c r="R70" s="51">
        <f t="shared" si="18"/>
        <v>0</v>
      </c>
      <c r="S70" s="51">
        <f t="shared" si="18"/>
        <v>0</v>
      </c>
      <c r="T70" s="51">
        <f t="shared" si="18"/>
        <v>0</v>
      </c>
      <c r="U70" s="51">
        <f t="shared" si="18"/>
        <v>0</v>
      </c>
      <c r="V70" s="51">
        <f t="shared" si="18"/>
        <v>0</v>
      </c>
      <c r="W70" s="51">
        <f t="shared" si="18"/>
        <v>0</v>
      </c>
      <c r="X70" s="51">
        <f t="shared" si="18"/>
        <v>0</v>
      </c>
      <c r="Y70" s="51">
        <f t="shared" si="18"/>
        <v>0</v>
      </c>
      <c r="Z70" s="51">
        <f t="shared" si="18"/>
        <v>0</v>
      </c>
      <c r="AA70" s="51">
        <f t="shared" si="18"/>
        <v>0</v>
      </c>
      <c r="AB70" s="51">
        <f t="shared" si="18"/>
        <v>0</v>
      </c>
      <c r="AC70" s="51">
        <f t="shared" si="18"/>
        <v>0</v>
      </c>
      <c r="AD70" s="51">
        <f t="shared" si="18"/>
        <v>0</v>
      </c>
      <c r="AE70" s="51">
        <f t="shared" si="18"/>
        <v>0</v>
      </c>
      <c r="AF70" s="51">
        <f t="shared" si="18"/>
        <v>0</v>
      </c>
      <c r="AG70" s="51">
        <f t="shared" si="18"/>
        <v>0</v>
      </c>
      <c r="AH70" s="51">
        <f t="shared" si="18"/>
        <v>79200</v>
      </c>
      <c r="AI70" s="51">
        <f t="shared" si="18"/>
        <v>6720100</v>
      </c>
    </row>
    <row r="71" spans="1:35" ht="15.75" customHeight="1" x14ac:dyDescent="0.25">
      <c r="A71" s="66" t="s">
        <v>144</v>
      </c>
      <c r="B71" s="24"/>
      <c r="C71" s="67" t="s">
        <v>145</v>
      </c>
      <c r="D71" s="26"/>
      <c r="E71" s="27"/>
      <c r="F71" s="27"/>
      <c r="G71" s="51">
        <f t="shared" ref="G71:K72" si="19">G72</f>
        <v>81900</v>
      </c>
      <c r="H71" s="51">
        <f t="shared" si="19"/>
        <v>0</v>
      </c>
      <c r="I71" s="51">
        <f t="shared" si="19"/>
        <v>118600</v>
      </c>
      <c r="J71" s="51">
        <f t="shared" si="19"/>
        <v>42500</v>
      </c>
      <c r="K71" s="51">
        <f t="shared" si="19"/>
        <v>161100</v>
      </c>
      <c r="L71" s="7">
        <f t="shared" si="4"/>
        <v>196.7032967032967</v>
      </c>
      <c r="M71" s="8">
        <f t="shared" si="0"/>
        <v>196.7032967032967</v>
      </c>
      <c r="N71" s="9" t="e">
        <f t="shared" ref="N71:N76" si="20">J71/H71*100</f>
        <v>#DIV/0!</v>
      </c>
      <c r="O71" s="1"/>
      <c r="P71" s="1"/>
      <c r="Q71" s="1"/>
      <c r="AH71" s="51">
        <f>AH72</f>
        <v>79200</v>
      </c>
      <c r="AI71" s="51">
        <f>AI72</f>
        <v>161100</v>
      </c>
    </row>
    <row r="72" spans="1:35" ht="15.75" customHeight="1" x14ac:dyDescent="0.25">
      <c r="A72" s="23" t="s">
        <v>146</v>
      </c>
      <c r="B72" s="24"/>
      <c r="C72" s="25" t="s">
        <v>147</v>
      </c>
      <c r="D72" s="26"/>
      <c r="E72" s="27"/>
      <c r="F72" s="27"/>
      <c r="G72" s="12">
        <f t="shared" si="19"/>
        <v>81900</v>
      </c>
      <c r="H72" s="12">
        <f t="shared" si="19"/>
        <v>0</v>
      </c>
      <c r="I72" s="12">
        <f>I73</f>
        <v>118600</v>
      </c>
      <c r="J72" s="12">
        <f>J73</f>
        <v>42500</v>
      </c>
      <c r="K72" s="12">
        <f>K73</f>
        <v>161100</v>
      </c>
      <c r="L72" s="7">
        <f t="shared" ref="L72:L87" si="21">IF(M72&gt;200,"свыше200,0",M72)</f>
        <v>196.7032967032967</v>
      </c>
      <c r="M72" s="8">
        <f>K72/G72*100</f>
        <v>196.7032967032967</v>
      </c>
      <c r="N72" s="9" t="e">
        <f t="shared" si="20"/>
        <v>#DIV/0!</v>
      </c>
      <c r="O72" s="1"/>
      <c r="P72" s="1"/>
      <c r="Q72" s="1"/>
      <c r="AH72" s="12">
        <f>AH73</f>
        <v>79200</v>
      </c>
      <c r="AI72" s="12">
        <f>AI73</f>
        <v>161100</v>
      </c>
    </row>
    <row r="73" spans="1:35" ht="31.5" customHeight="1" x14ac:dyDescent="0.25">
      <c r="A73" s="23" t="s">
        <v>148</v>
      </c>
      <c r="B73" s="18" t="s">
        <v>20</v>
      </c>
      <c r="C73" s="19" t="s">
        <v>149</v>
      </c>
      <c r="D73" s="19" t="s">
        <v>100</v>
      </c>
      <c r="E73" s="27"/>
      <c r="F73" s="27"/>
      <c r="G73" s="12">
        <f>22000+50900+9000</f>
        <v>81900</v>
      </c>
      <c r="H73" s="12">
        <v>0</v>
      </c>
      <c r="I73" s="12">
        <f>[1]октябрь!K83</f>
        <v>118600</v>
      </c>
      <c r="J73" s="12">
        <f>36000+5500+1000</f>
        <v>42500</v>
      </c>
      <c r="K73" s="12">
        <f>I73+J73</f>
        <v>161100</v>
      </c>
      <c r="L73" s="7">
        <f t="shared" si="21"/>
        <v>196.7032967032967</v>
      </c>
      <c r="M73" s="8">
        <f>K73/G73*100</f>
        <v>196.7032967032967</v>
      </c>
      <c r="N73" s="9" t="e">
        <f t="shared" si="20"/>
        <v>#DIV/0!</v>
      </c>
      <c r="O73" s="1"/>
      <c r="P73" s="1"/>
      <c r="Q73" s="1"/>
      <c r="AH73" s="12">
        <f>K73-G73</f>
        <v>79200</v>
      </c>
      <c r="AI73" s="12">
        <f>AH73+G73</f>
        <v>161100</v>
      </c>
    </row>
    <row r="74" spans="1:35" ht="15.75" customHeight="1" x14ac:dyDescent="0.25">
      <c r="A74" s="66" t="s">
        <v>150</v>
      </c>
      <c r="B74" s="18"/>
      <c r="C74" s="67" t="s">
        <v>151</v>
      </c>
      <c r="D74" s="26"/>
      <c r="E74" s="27"/>
      <c r="F74" s="27"/>
      <c r="G74" s="51">
        <f>G75</f>
        <v>6559000</v>
      </c>
      <c r="H74" s="51">
        <f>H75</f>
        <v>0</v>
      </c>
      <c r="I74" s="51">
        <f>I75</f>
        <v>6490708.1500000004</v>
      </c>
      <c r="J74" s="51">
        <f>J75</f>
        <v>59972.38</v>
      </c>
      <c r="K74" s="51">
        <f>K75</f>
        <v>6550680.5300000003</v>
      </c>
      <c r="L74" s="7">
        <f t="shared" si="21"/>
        <v>99.873159475529818</v>
      </c>
      <c r="M74" s="8">
        <f>K74/G74*100</f>
        <v>99.873159475529818</v>
      </c>
      <c r="N74" s="9" t="e">
        <f t="shared" si="20"/>
        <v>#DIV/0!</v>
      </c>
      <c r="O74" s="1"/>
      <c r="P74" s="1"/>
      <c r="Q74" s="1"/>
      <c r="AH74" s="51">
        <f>AH75</f>
        <v>0</v>
      </c>
      <c r="AI74" s="51">
        <f>AI75</f>
        <v>6559000</v>
      </c>
    </row>
    <row r="75" spans="1:35" ht="15.75" customHeight="1" x14ac:dyDescent="0.25">
      <c r="A75" s="28" t="s">
        <v>152</v>
      </c>
      <c r="B75" s="29"/>
      <c r="C75" s="25" t="s">
        <v>153</v>
      </c>
      <c r="D75" s="19"/>
      <c r="E75" s="19"/>
      <c r="F75" s="19"/>
      <c r="G75" s="12">
        <f>SUM(G76)</f>
        <v>6559000</v>
      </c>
      <c r="H75" s="12">
        <f>SUM(H76)</f>
        <v>0</v>
      </c>
      <c r="I75" s="12">
        <f>SUM(I76)</f>
        <v>6490708.1500000004</v>
      </c>
      <c r="J75" s="12">
        <f>J76</f>
        <v>59972.38</v>
      </c>
      <c r="K75" s="12">
        <f>SUM(K76)</f>
        <v>6550680.5300000003</v>
      </c>
      <c r="L75" s="7">
        <f t="shared" si="21"/>
        <v>99.873159475529818</v>
      </c>
      <c r="M75" s="8">
        <f>K75/G75*100</f>
        <v>99.873159475529818</v>
      </c>
      <c r="N75" s="9" t="e">
        <f t="shared" si="20"/>
        <v>#DIV/0!</v>
      </c>
      <c r="O75" s="1"/>
      <c r="P75" s="1"/>
      <c r="Q75" s="1"/>
      <c r="AH75" s="12">
        <f>AH76</f>
        <v>0</v>
      </c>
      <c r="AI75" s="12">
        <f>AI76</f>
        <v>6559000</v>
      </c>
    </row>
    <row r="76" spans="1:35" ht="15.75" customHeight="1" x14ac:dyDescent="0.25">
      <c r="A76" s="17" t="s">
        <v>154</v>
      </c>
      <c r="B76" s="18" t="s">
        <v>20</v>
      </c>
      <c r="C76" s="19" t="s">
        <v>155</v>
      </c>
      <c r="D76" s="19" t="s">
        <v>100</v>
      </c>
      <c r="E76" s="27"/>
      <c r="F76" s="27"/>
      <c r="G76" s="12">
        <f>300000+5678000+581000</f>
        <v>6559000</v>
      </c>
      <c r="H76" s="12">
        <v>0</v>
      </c>
      <c r="I76" s="12">
        <f>[1]октябрь!K86</f>
        <v>6490708.1500000004</v>
      </c>
      <c r="J76" s="12">
        <f>55000+4972.38</f>
        <v>59972.38</v>
      </c>
      <c r="K76" s="14">
        <f>I76+J76</f>
        <v>6550680.5300000003</v>
      </c>
      <c r="L76" s="7">
        <f t="shared" si="21"/>
        <v>99.873159475529818</v>
      </c>
      <c r="M76" s="8">
        <f>K76/G76*100</f>
        <v>99.873159475529818</v>
      </c>
      <c r="N76" s="9" t="e">
        <f t="shared" si="20"/>
        <v>#DIV/0!</v>
      </c>
      <c r="O76" s="1"/>
      <c r="P76" s="1"/>
      <c r="Q76" s="1"/>
      <c r="AH76" s="12">
        <v>0</v>
      </c>
      <c r="AI76" s="12">
        <f>G76</f>
        <v>6559000</v>
      </c>
    </row>
    <row r="77" spans="1:35" ht="31.5" customHeight="1" x14ac:dyDescent="0.25">
      <c r="A77" s="53" t="s">
        <v>156</v>
      </c>
      <c r="B77" s="24"/>
      <c r="C77" s="27" t="s">
        <v>157</v>
      </c>
      <c r="D77" s="27"/>
      <c r="E77" s="27"/>
      <c r="F77" s="27"/>
      <c r="G77" s="51">
        <f>G78+G80+G85</f>
        <v>146766693.5</v>
      </c>
      <c r="H77" s="51">
        <f t="shared" ref="H77:AI77" si="22">H78+H80+H85</f>
        <v>0</v>
      </c>
      <c r="I77" s="51">
        <f t="shared" si="22"/>
        <v>103308304.09999999</v>
      </c>
      <c r="J77" s="51">
        <f t="shared" si="22"/>
        <v>10824922.159999998</v>
      </c>
      <c r="K77" s="51">
        <f t="shared" si="22"/>
        <v>114133226.26000001</v>
      </c>
      <c r="L77" s="51" t="e">
        <f t="shared" si="22"/>
        <v>#DIV/0!</v>
      </c>
      <c r="M77" s="51" t="e">
        <f t="shared" si="22"/>
        <v>#DIV/0!</v>
      </c>
      <c r="N77" s="51" t="e">
        <f t="shared" si="22"/>
        <v>#DIV/0!</v>
      </c>
      <c r="O77" s="51">
        <f t="shared" si="22"/>
        <v>0</v>
      </c>
      <c r="P77" s="51">
        <f t="shared" si="22"/>
        <v>0</v>
      </c>
      <c r="Q77" s="51">
        <f t="shared" si="22"/>
        <v>0</v>
      </c>
      <c r="R77" s="51">
        <f t="shared" si="22"/>
        <v>0</v>
      </c>
      <c r="S77" s="51">
        <f t="shared" si="22"/>
        <v>0</v>
      </c>
      <c r="T77" s="51">
        <f t="shared" si="22"/>
        <v>0</v>
      </c>
      <c r="U77" s="51">
        <f t="shared" si="22"/>
        <v>0</v>
      </c>
      <c r="V77" s="51">
        <f t="shared" si="22"/>
        <v>0</v>
      </c>
      <c r="W77" s="51">
        <f t="shared" si="22"/>
        <v>0</v>
      </c>
      <c r="X77" s="51">
        <f t="shared" si="22"/>
        <v>0</v>
      </c>
      <c r="Y77" s="51">
        <f t="shared" si="22"/>
        <v>0</v>
      </c>
      <c r="Z77" s="51">
        <f t="shared" si="22"/>
        <v>0</v>
      </c>
      <c r="AA77" s="51">
        <f t="shared" si="22"/>
        <v>0</v>
      </c>
      <c r="AB77" s="51">
        <f t="shared" si="22"/>
        <v>0</v>
      </c>
      <c r="AC77" s="51">
        <f t="shared" si="22"/>
        <v>0</v>
      </c>
      <c r="AD77" s="51">
        <f t="shared" si="22"/>
        <v>0</v>
      </c>
      <c r="AE77" s="51">
        <f t="shared" si="22"/>
        <v>0</v>
      </c>
      <c r="AF77" s="51">
        <f t="shared" si="22"/>
        <v>0</v>
      </c>
      <c r="AG77" s="51">
        <f t="shared" si="22"/>
        <v>0</v>
      </c>
      <c r="AH77" s="51">
        <f t="shared" si="22"/>
        <v>-26543693.5</v>
      </c>
      <c r="AI77" s="51">
        <f t="shared" si="22"/>
        <v>120223000</v>
      </c>
    </row>
    <row r="78" spans="1:35" ht="15.75" customHeight="1" x14ac:dyDescent="0.25">
      <c r="A78" s="53" t="s">
        <v>158</v>
      </c>
      <c r="B78" s="24"/>
      <c r="C78" s="27" t="s">
        <v>159</v>
      </c>
      <c r="D78" s="27"/>
      <c r="E78" s="27"/>
      <c r="F78" s="27"/>
      <c r="G78" s="51">
        <f>G79</f>
        <v>50967361</v>
      </c>
      <c r="H78" s="51">
        <f t="shared" ref="H78:AI78" si="23">H79</f>
        <v>0</v>
      </c>
      <c r="I78" s="51">
        <f t="shared" si="23"/>
        <v>48952833.209999993</v>
      </c>
      <c r="J78" s="51">
        <f t="shared" si="23"/>
        <v>10075848.939999999</v>
      </c>
      <c r="K78" s="51">
        <f t="shared" si="23"/>
        <v>59028682.149999991</v>
      </c>
      <c r="L78" s="51">
        <f t="shared" si="23"/>
        <v>115.81663439470604</v>
      </c>
      <c r="M78" s="51">
        <f t="shared" si="23"/>
        <v>115.81663439470604</v>
      </c>
      <c r="N78" s="51" t="e">
        <f t="shared" si="23"/>
        <v>#DIV/0!</v>
      </c>
      <c r="O78" s="51">
        <f t="shared" si="23"/>
        <v>0</v>
      </c>
      <c r="P78" s="51">
        <f t="shared" si="23"/>
        <v>0</v>
      </c>
      <c r="Q78" s="51">
        <f t="shared" si="23"/>
        <v>0</v>
      </c>
      <c r="R78" s="51">
        <f t="shared" si="23"/>
        <v>0</v>
      </c>
      <c r="S78" s="51">
        <f t="shared" si="23"/>
        <v>0</v>
      </c>
      <c r="T78" s="51">
        <f t="shared" si="23"/>
        <v>0</v>
      </c>
      <c r="U78" s="51">
        <f t="shared" si="23"/>
        <v>0</v>
      </c>
      <c r="V78" s="51">
        <f t="shared" si="23"/>
        <v>0</v>
      </c>
      <c r="W78" s="51">
        <f t="shared" si="23"/>
        <v>0</v>
      </c>
      <c r="X78" s="51">
        <f t="shared" si="23"/>
        <v>0</v>
      </c>
      <c r="Y78" s="51">
        <f t="shared" si="23"/>
        <v>0</v>
      </c>
      <c r="Z78" s="51">
        <f t="shared" si="23"/>
        <v>0</v>
      </c>
      <c r="AA78" s="51">
        <f t="shared" si="23"/>
        <v>0</v>
      </c>
      <c r="AB78" s="51">
        <f t="shared" si="23"/>
        <v>0</v>
      </c>
      <c r="AC78" s="51">
        <f t="shared" si="23"/>
        <v>0</v>
      </c>
      <c r="AD78" s="51">
        <f t="shared" si="23"/>
        <v>0</v>
      </c>
      <c r="AE78" s="51">
        <f t="shared" si="23"/>
        <v>0</v>
      </c>
      <c r="AF78" s="51">
        <f t="shared" si="23"/>
        <v>0</v>
      </c>
      <c r="AG78" s="51">
        <f t="shared" si="23"/>
        <v>0</v>
      </c>
      <c r="AH78" s="51">
        <f t="shared" si="23"/>
        <v>14032639</v>
      </c>
      <c r="AI78" s="51">
        <f t="shared" si="23"/>
        <v>65000000</v>
      </c>
    </row>
    <row r="79" spans="1:35" ht="32.25" customHeight="1" x14ac:dyDescent="0.25">
      <c r="A79" s="17" t="s">
        <v>160</v>
      </c>
      <c r="B79" s="18" t="s">
        <v>20</v>
      </c>
      <c r="C79" s="19" t="s">
        <v>161</v>
      </c>
      <c r="D79" s="19" t="s">
        <v>100</v>
      </c>
      <c r="E79" s="19"/>
      <c r="F79" s="19"/>
      <c r="G79" s="12">
        <f>26000000+967361+24000000</f>
        <v>50967361</v>
      </c>
      <c r="H79" s="12">
        <v>0</v>
      </c>
      <c r="I79" s="12">
        <f>[1]октябрь!K89</f>
        <v>48952833.209999993</v>
      </c>
      <c r="J79" s="12">
        <f>50850+44436.27+138666.66+137800+234563.63+135215.76+278720.02+374436.86+104200.55+1572790+193010.57+194583.33+419451.44+388437.91+194398.67+4607524.02+79041.67+360928.16+346461.67+160358.33+59973.42</f>
        <v>10075848.939999999</v>
      </c>
      <c r="K79" s="14">
        <f>I79+J79</f>
        <v>59028682.149999991</v>
      </c>
      <c r="L79" s="7">
        <f t="shared" si="21"/>
        <v>115.81663439470604</v>
      </c>
      <c r="M79" s="8">
        <f>K79/G79*100</f>
        <v>115.81663439470604</v>
      </c>
      <c r="N79" s="9" t="e">
        <f>J79/H79*100</f>
        <v>#DIV/0!</v>
      </c>
      <c r="O79" s="1"/>
      <c r="P79" s="1"/>
      <c r="Q79" s="1"/>
      <c r="AH79" s="12">
        <v>14032639</v>
      </c>
      <c r="AI79" s="12">
        <f>AH79+G79</f>
        <v>65000000</v>
      </c>
    </row>
    <row r="80" spans="1:35" ht="78.75" customHeight="1" x14ac:dyDescent="0.25">
      <c r="A80" s="53" t="s">
        <v>162</v>
      </c>
      <c r="B80" s="24"/>
      <c r="C80" s="27" t="s">
        <v>163</v>
      </c>
      <c r="D80" s="27"/>
      <c r="E80" s="27"/>
      <c r="F80" s="27"/>
      <c r="G80" s="51">
        <f>G81+G83</f>
        <v>91033846</v>
      </c>
      <c r="H80" s="51">
        <f t="shared" ref="H80:AI80" si="24">H81+H83</f>
        <v>0</v>
      </c>
      <c r="I80" s="51">
        <f t="shared" si="24"/>
        <v>49593827.45000001</v>
      </c>
      <c r="J80" s="51">
        <f t="shared" si="24"/>
        <v>662513.46</v>
      </c>
      <c r="K80" s="51">
        <f t="shared" si="24"/>
        <v>50256340.910000011</v>
      </c>
      <c r="L80" s="51" t="e">
        <f t="shared" si="24"/>
        <v>#DIV/0!</v>
      </c>
      <c r="M80" s="51" t="e">
        <f t="shared" si="24"/>
        <v>#DIV/0!</v>
      </c>
      <c r="N80" s="51" t="e">
        <f t="shared" si="24"/>
        <v>#DIV/0!</v>
      </c>
      <c r="O80" s="51">
        <f t="shared" si="24"/>
        <v>0</v>
      </c>
      <c r="P80" s="51">
        <f t="shared" si="24"/>
        <v>0</v>
      </c>
      <c r="Q80" s="51">
        <f t="shared" si="24"/>
        <v>0</v>
      </c>
      <c r="R80" s="51">
        <f t="shared" si="24"/>
        <v>0</v>
      </c>
      <c r="S80" s="51">
        <f t="shared" si="24"/>
        <v>0</v>
      </c>
      <c r="T80" s="51">
        <f t="shared" si="24"/>
        <v>0</v>
      </c>
      <c r="U80" s="51">
        <f t="shared" si="24"/>
        <v>0</v>
      </c>
      <c r="V80" s="51">
        <f t="shared" si="24"/>
        <v>0</v>
      </c>
      <c r="W80" s="51">
        <f t="shared" si="24"/>
        <v>0</v>
      </c>
      <c r="X80" s="51">
        <f t="shared" si="24"/>
        <v>0</v>
      </c>
      <c r="Y80" s="51">
        <f t="shared" si="24"/>
        <v>0</v>
      </c>
      <c r="Z80" s="51">
        <f t="shared" si="24"/>
        <v>0</v>
      </c>
      <c r="AA80" s="51">
        <f t="shared" si="24"/>
        <v>0</v>
      </c>
      <c r="AB80" s="51">
        <f t="shared" si="24"/>
        <v>0</v>
      </c>
      <c r="AC80" s="51">
        <f t="shared" si="24"/>
        <v>0</v>
      </c>
      <c r="AD80" s="51">
        <f t="shared" si="24"/>
        <v>0</v>
      </c>
      <c r="AE80" s="51">
        <f t="shared" si="24"/>
        <v>0</v>
      </c>
      <c r="AF80" s="51">
        <f t="shared" si="24"/>
        <v>0</v>
      </c>
      <c r="AG80" s="51">
        <f t="shared" si="24"/>
        <v>0</v>
      </c>
      <c r="AH80" s="51">
        <f t="shared" si="24"/>
        <v>-40760846</v>
      </c>
      <c r="AI80" s="51">
        <f t="shared" si="24"/>
        <v>50273000</v>
      </c>
    </row>
    <row r="81" spans="1:35" ht="94.5" customHeight="1" x14ac:dyDescent="0.25">
      <c r="A81" s="17" t="s">
        <v>164</v>
      </c>
      <c r="B81" s="18"/>
      <c r="C81" s="19" t="s">
        <v>165</v>
      </c>
      <c r="D81" s="19"/>
      <c r="E81" s="19"/>
      <c r="F81" s="19"/>
      <c r="G81" s="12">
        <f t="shared" ref="G81:V81" si="25">G82</f>
        <v>91033846</v>
      </c>
      <c r="H81" s="12">
        <f t="shared" si="25"/>
        <v>0</v>
      </c>
      <c r="I81" s="12">
        <f t="shared" si="25"/>
        <v>49520963.45000001</v>
      </c>
      <c r="J81" s="12">
        <f t="shared" si="25"/>
        <v>662513.46</v>
      </c>
      <c r="K81" s="12">
        <f t="shared" si="25"/>
        <v>50183476.910000011</v>
      </c>
      <c r="L81" s="12">
        <f t="shared" si="25"/>
        <v>55.126174620810829</v>
      </c>
      <c r="M81" s="12">
        <f t="shared" si="25"/>
        <v>55.126174620810829</v>
      </c>
      <c r="N81" s="12" t="e">
        <f t="shared" si="25"/>
        <v>#DIV/0!</v>
      </c>
      <c r="O81" s="12">
        <f t="shared" si="25"/>
        <v>0</v>
      </c>
      <c r="P81" s="12">
        <f t="shared" si="25"/>
        <v>0</v>
      </c>
      <c r="Q81" s="12">
        <f t="shared" si="25"/>
        <v>0</v>
      </c>
      <c r="R81" s="12">
        <f t="shared" si="25"/>
        <v>0</v>
      </c>
      <c r="S81" s="12">
        <f t="shared" si="25"/>
        <v>0</v>
      </c>
      <c r="T81" s="12">
        <f t="shared" si="25"/>
        <v>0</v>
      </c>
      <c r="U81" s="12">
        <f t="shared" si="25"/>
        <v>0</v>
      </c>
      <c r="V81" s="12">
        <f t="shared" si="25"/>
        <v>0</v>
      </c>
      <c r="W81" s="12">
        <f t="shared" ref="W81:AI81" si="26">W82</f>
        <v>0</v>
      </c>
      <c r="X81" s="12">
        <f t="shared" si="26"/>
        <v>0</v>
      </c>
      <c r="Y81" s="12">
        <f t="shared" si="26"/>
        <v>0</v>
      </c>
      <c r="Z81" s="12">
        <f t="shared" si="26"/>
        <v>0</v>
      </c>
      <c r="AA81" s="12">
        <f t="shared" si="26"/>
        <v>0</v>
      </c>
      <c r="AB81" s="12">
        <f t="shared" si="26"/>
        <v>0</v>
      </c>
      <c r="AC81" s="12">
        <f t="shared" si="26"/>
        <v>0</v>
      </c>
      <c r="AD81" s="12">
        <f t="shared" si="26"/>
        <v>0</v>
      </c>
      <c r="AE81" s="12">
        <f t="shared" si="26"/>
        <v>0</v>
      </c>
      <c r="AF81" s="12">
        <f t="shared" si="26"/>
        <v>0</v>
      </c>
      <c r="AG81" s="12">
        <f t="shared" si="26"/>
        <v>0</v>
      </c>
      <c r="AH81" s="12">
        <f t="shared" si="26"/>
        <v>-40833846</v>
      </c>
      <c r="AI81" s="12">
        <f t="shared" si="26"/>
        <v>50200000</v>
      </c>
    </row>
    <row r="82" spans="1:35" s="16" customFormat="1" ht="84.75" customHeight="1" x14ac:dyDescent="0.25">
      <c r="A82" s="17" t="s">
        <v>166</v>
      </c>
      <c r="B82" s="18" t="s">
        <v>20</v>
      </c>
      <c r="C82" s="19" t="s">
        <v>167</v>
      </c>
      <c r="D82" s="19" t="s">
        <v>100</v>
      </c>
      <c r="E82" s="19"/>
      <c r="F82" s="19"/>
      <c r="G82" s="12">
        <f>48228600+42805246</f>
        <v>91033846</v>
      </c>
      <c r="H82" s="12">
        <v>0</v>
      </c>
      <c r="I82" s="12">
        <f>[1]октябрь!K92</f>
        <v>49520963.45000001</v>
      </c>
      <c r="J82" s="12">
        <f>64500+17513.46+580500</f>
        <v>662513.46</v>
      </c>
      <c r="K82" s="14">
        <f>I82+J82</f>
        <v>50183476.910000011</v>
      </c>
      <c r="L82" s="7">
        <f t="shared" si="21"/>
        <v>55.126174620810829</v>
      </c>
      <c r="M82" s="8">
        <f>K82/G82*100</f>
        <v>55.126174620810829</v>
      </c>
      <c r="N82" s="9" t="e">
        <f>J82/H82*100</f>
        <v>#DIV/0!</v>
      </c>
      <c r="O82" s="1"/>
      <c r="P82" s="15"/>
      <c r="AH82" s="12">
        <v>-40833846</v>
      </c>
      <c r="AI82" s="12">
        <v>50200000</v>
      </c>
    </row>
    <row r="83" spans="1:35" s="16" customFormat="1" ht="78.75" customHeight="1" x14ac:dyDescent="0.25">
      <c r="A83" s="54" t="s">
        <v>174</v>
      </c>
      <c r="B83" s="55"/>
      <c r="C83" s="27" t="s">
        <v>175</v>
      </c>
      <c r="D83" s="27"/>
      <c r="E83" s="27"/>
      <c r="F83" s="27"/>
      <c r="G83" s="51">
        <f>G84</f>
        <v>0</v>
      </c>
      <c r="H83" s="51">
        <f t="shared" ref="H83:AI83" si="27">H84</f>
        <v>0</v>
      </c>
      <c r="I83" s="51">
        <f t="shared" si="27"/>
        <v>72864</v>
      </c>
      <c r="J83" s="51">
        <f t="shared" si="27"/>
        <v>0</v>
      </c>
      <c r="K83" s="51">
        <f t="shared" si="27"/>
        <v>72864</v>
      </c>
      <c r="L83" s="51" t="e">
        <f t="shared" si="27"/>
        <v>#DIV/0!</v>
      </c>
      <c r="M83" s="51" t="e">
        <f t="shared" si="27"/>
        <v>#DIV/0!</v>
      </c>
      <c r="N83" s="51" t="e">
        <f t="shared" si="27"/>
        <v>#DIV/0!</v>
      </c>
      <c r="O83" s="51">
        <f t="shared" si="27"/>
        <v>0</v>
      </c>
      <c r="P83" s="51">
        <f t="shared" si="27"/>
        <v>0</v>
      </c>
      <c r="Q83" s="51">
        <f t="shared" si="27"/>
        <v>0</v>
      </c>
      <c r="R83" s="51">
        <f t="shared" si="27"/>
        <v>0</v>
      </c>
      <c r="S83" s="51">
        <f t="shared" si="27"/>
        <v>0</v>
      </c>
      <c r="T83" s="51">
        <f t="shared" si="27"/>
        <v>0</v>
      </c>
      <c r="U83" s="51">
        <f t="shared" si="27"/>
        <v>0</v>
      </c>
      <c r="V83" s="51">
        <f t="shared" si="27"/>
        <v>0</v>
      </c>
      <c r="W83" s="51">
        <f t="shared" si="27"/>
        <v>0</v>
      </c>
      <c r="X83" s="51">
        <f t="shared" si="27"/>
        <v>0</v>
      </c>
      <c r="Y83" s="51">
        <f t="shared" si="27"/>
        <v>0</v>
      </c>
      <c r="Z83" s="51">
        <f t="shared" si="27"/>
        <v>0</v>
      </c>
      <c r="AA83" s="51">
        <f t="shared" si="27"/>
        <v>0</v>
      </c>
      <c r="AB83" s="51">
        <f t="shared" si="27"/>
        <v>0</v>
      </c>
      <c r="AC83" s="51">
        <f t="shared" si="27"/>
        <v>0</v>
      </c>
      <c r="AD83" s="51">
        <f t="shared" si="27"/>
        <v>0</v>
      </c>
      <c r="AE83" s="51">
        <f t="shared" si="27"/>
        <v>0</v>
      </c>
      <c r="AF83" s="51">
        <f t="shared" si="27"/>
        <v>0</v>
      </c>
      <c r="AG83" s="51">
        <f t="shared" si="27"/>
        <v>0</v>
      </c>
      <c r="AH83" s="51">
        <f t="shared" si="27"/>
        <v>73000</v>
      </c>
      <c r="AI83" s="51">
        <f t="shared" si="27"/>
        <v>73000</v>
      </c>
    </row>
    <row r="84" spans="1:35" s="16" customFormat="1" ht="77.25" customHeight="1" x14ac:dyDescent="0.25">
      <c r="A84" s="61" t="s">
        <v>176</v>
      </c>
      <c r="B84" s="21" t="s">
        <v>20</v>
      </c>
      <c r="C84" s="19" t="s">
        <v>177</v>
      </c>
      <c r="D84" s="19" t="s">
        <v>100</v>
      </c>
      <c r="E84" s="19"/>
      <c r="F84" s="19"/>
      <c r="G84" s="12">
        <v>0</v>
      </c>
      <c r="H84" s="12">
        <v>0</v>
      </c>
      <c r="I84" s="12">
        <f>[1]октябрь!K98</f>
        <v>72864</v>
      </c>
      <c r="J84" s="12">
        <v>0</v>
      </c>
      <c r="K84" s="14">
        <f>I84+J84</f>
        <v>72864</v>
      </c>
      <c r="L84" s="7" t="e">
        <f>IF(M84&gt;200,"свыше200,0",M84)</f>
        <v>#DIV/0!</v>
      </c>
      <c r="M84" s="8" t="e">
        <f>K84/G84*100</f>
        <v>#DIV/0!</v>
      </c>
      <c r="N84" s="9" t="e">
        <f>J84/H84*100</f>
        <v>#DIV/0!</v>
      </c>
      <c r="O84" s="15"/>
      <c r="P84" s="15"/>
      <c r="AH84" s="12">
        <v>73000</v>
      </c>
      <c r="AI84" s="12">
        <f>AH84+G84</f>
        <v>73000</v>
      </c>
    </row>
    <row r="85" spans="1:35" ht="36" customHeight="1" x14ac:dyDescent="0.25">
      <c r="A85" s="53" t="s">
        <v>168</v>
      </c>
      <c r="B85" s="24"/>
      <c r="C85" s="27" t="s">
        <v>169</v>
      </c>
      <c r="D85" s="27"/>
      <c r="E85" s="27"/>
      <c r="F85" s="27"/>
      <c r="G85" s="51">
        <f t="shared" ref="G85:V86" si="28">G86</f>
        <v>4765486.5</v>
      </c>
      <c r="H85" s="51">
        <f t="shared" si="28"/>
        <v>0</v>
      </c>
      <c r="I85" s="51">
        <f t="shared" si="28"/>
        <v>4761643.4399999995</v>
      </c>
      <c r="J85" s="51">
        <f t="shared" si="28"/>
        <v>86559.76</v>
      </c>
      <c r="K85" s="51">
        <f t="shared" si="28"/>
        <v>4848203.1999999993</v>
      </c>
      <c r="L85" s="51">
        <f t="shared" si="28"/>
        <v>101.73574513326183</v>
      </c>
      <c r="M85" s="51">
        <f t="shared" si="28"/>
        <v>101.73574513326183</v>
      </c>
      <c r="N85" s="51" t="e">
        <f t="shared" si="28"/>
        <v>#DIV/0!</v>
      </c>
      <c r="O85" s="51">
        <f t="shared" si="28"/>
        <v>0</v>
      </c>
      <c r="P85" s="51">
        <f t="shared" si="28"/>
        <v>0</v>
      </c>
      <c r="Q85" s="51">
        <f t="shared" si="28"/>
        <v>0</v>
      </c>
      <c r="R85" s="51">
        <f t="shared" si="28"/>
        <v>0</v>
      </c>
      <c r="S85" s="51">
        <f t="shared" si="28"/>
        <v>0</v>
      </c>
      <c r="T85" s="51">
        <f t="shared" si="28"/>
        <v>0</v>
      </c>
      <c r="U85" s="51">
        <f t="shared" si="28"/>
        <v>0</v>
      </c>
      <c r="V85" s="51">
        <f t="shared" si="28"/>
        <v>0</v>
      </c>
      <c r="W85" s="51">
        <f t="shared" ref="W85:AI85" si="29">W86</f>
        <v>0</v>
      </c>
      <c r="X85" s="51">
        <f t="shared" si="29"/>
        <v>0</v>
      </c>
      <c r="Y85" s="51">
        <f t="shared" si="29"/>
        <v>0</v>
      </c>
      <c r="Z85" s="51">
        <f t="shared" si="29"/>
        <v>0</v>
      </c>
      <c r="AA85" s="51">
        <f t="shared" si="29"/>
        <v>0</v>
      </c>
      <c r="AB85" s="51">
        <f t="shared" si="29"/>
        <v>0</v>
      </c>
      <c r="AC85" s="51">
        <f t="shared" si="29"/>
        <v>0</v>
      </c>
      <c r="AD85" s="51">
        <f t="shared" si="29"/>
        <v>0</v>
      </c>
      <c r="AE85" s="51">
        <f t="shared" si="29"/>
        <v>0</v>
      </c>
      <c r="AF85" s="51">
        <f t="shared" si="29"/>
        <v>0</v>
      </c>
      <c r="AG85" s="51">
        <f t="shared" si="29"/>
        <v>0</v>
      </c>
      <c r="AH85" s="51">
        <f t="shared" si="29"/>
        <v>184513.5</v>
      </c>
      <c r="AI85" s="51">
        <f t="shared" si="29"/>
        <v>4950000</v>
      </c>
    </row>
    <row r="86" spans="1:35" ht="33" customHeight="1" x14ac:dyDescent="0.25">
      <c r="A86" s="17" t="s">
        <v>170</v>
      </c>
      <c r="B86" s="18"/>
      <c r="C86" s="19" t="s">
        <v>171</v>
      </c>
      <c r="D86" s="19"/>
      <c r="E86" s="19"/>
      <c r="F86" s="19"/>
      <c r="G86" s="12">
        <f t="shared" si="28"/>
        <v>4765486.5</v>
      </c>
      <c r="H86" s="12">
        <f>H87</f>
        <v>0</v>
      </c>
      <c r="I86" s="12">
        <f t="shared" si="28"/>
        <v>4761643.4399999995</v>
      </c>
      <c r="J86" s="12">
        <f>J87</f>
        <v>86559.76</v>
      </c>
      <c r="K86" s="12">
        <f t="shared" si="28"/>
        <v>4848203.1999999993</v>
      </c>
      <c r="L86" s="7">
        <f t="shared" si="21"/>
        <v>101.73574513326183</v>
      </c>
      <c r="M86" s="8">
        <f>K86/G86*100</f>
        <v>101.73574513326183</v>
      </c>
      <c r="N86" s="9" t="e">
        <f>J86/H86*100</f>
        <v>#DIV/0!</v>
      </c>
      <c r="O86" s="1"/>
      <c r="P86" s="1"/>
      <c r="AH86" s="12">
        <f>AH87</f>
        <v>184513.5</v>
      </c>
      <c r="AI86" s="12">
        <f>AI87</f>
        <v>4950000</v>
      </c>
    </row>
    <row r="87" spans="1:35" s="16" customFormat="1" ht="47.45" customHeight="1" x14ac:dyDescent="0.25">
      <c r="A87" s="61" t="s">
        <v>172</v>
      </c>
      <c r="B87" s="21" t="s">
        <v>20</v>
      </c>
      <c r="C87" s="19" t="s">
        <v>173</v>
      </c>
      <c r="D87" s="19" t="s">
        <v>100</v>
      </c>
      <c r="E87" s="19"/>
      <c r="F87" s="19"/>
      <c r="G87" s="12">
        <f>237000+828486.5+3700000</f>
        <v>4765486.5</v>
      </c>
      <c r="H87" s="12">
        <v>0</v>
      </c>
      <c r="I87" s="12">
        <f>[1]октябрь!K95</f>
        <v>4761643.4399999995</v>
      </c>
      <c r="J87" s="12">
        <f>11503.28+40656.53+21082.95+13317</f>
        <v>86559.76</v>
      </c>
      <c r="K87" s="14">
        <f>I87+J87</f>
        <v>4848203.1999999993</v>
      </c>
      <c r="L87" s="7">
        <f t="shared" si="21"/>
        <v>101.73574513326183</v>
      </c>
      <c r="M87" s="8">
        <f>K87/G87*100</f>
        <v>101.73574513326183</v>
      </c>
      <c r="N87" s="9" t="e">
        <f>J87/H87*100</f>
        <v>#DIV/0!</v>
      </c>
      <c r="O87" s="15"/>
      <c r="P87" s="15"/>
      <c r="AH87" s="12">
        <f>AI87-G87</f>
        <v>184513.5</v>
      </c>
      <c r="AI87" s="12">
        <v>4950000</v>
      </c>
    </row>
    <row r="88" spans="1:35" ht="15.75" customHeight="1" x14ac:dyDescent="0.25">
      <c r="A88" s="53" t="s">
        <v>178</v>
      </c>
      <c r="B88" s="24"/>
      <c r="C88" s="27" t="s">
        <v>179</v>
      </c>
      <c r="D88" s="27"/>
      <c r="E88" s="27"/>
      <c r="F88" s="27"/>
      <c r="G88" s="51">
        <f>G89+G144+G147+G150</f>
        <v>8977900</v>
      </c>
      <c r="H88" s="51">
        <f t="shared" ref="H88:AI88" si="30">H89+H144+H147+H150</f>
        <v>0</v>
      </c>
      <c r="I88" s="51">
        <f t="shared" si="30"/>
        <v>2935592.2900000005</v>
      </c>
      <c r="J88" s="51">
        <f t="shared" si="30"/>
        <v>1660991.5799999998</v>
      </c>
      <c r="K88" s="51">
        <f t="shared" si="30"/>
        <v>4596583.8699999992</v>
      </c>
      <c r="L88" s="51" t="e">
        <f t="shared" si="30"/>
        <v>#DIV/0!</v>
      </c>
      <c r="M88" s="51" t="e">
        <f t="shared" si="30"/>
        <v>#DIV/0!</v>
      </c>
      <c r="N88" s="51" t="e">
        <f t="shared" si="30"/>
        <v>#DIV/0!</v>
      </c>
      <c r="O88" s="51">
        <f t="shared" si="30"/>
        <v>0</v>
      </c>
      <c r="P88" s="51">
        <f t="shared" si="30"/>
        <v>0</v>
      </c>
      <c r="Q88" s="51">
        <f t="shared" si="30"/>
        <v>0</v>
      </c>
      <c r="R88" s="51">
        <f t="shared" si="30"/>
        <v>0</v>
      </c>
      <c r="S88" s="51">
        <f t="shared" si="30"/>
        <v>0</v>
      </c>
      <c r="T88" s="51">
        <f t="shared" si="30"/>
        <v>0</v>
      </c>
      <c r="U88" s="51">
        <f t="shared" si="30"/>
        <v>0</v>
      </c>
      <c r="V88" s="51">
        <f t="shared" si="30"/>
        <v>0</v>
      </c>
      <c r="W88" s="51">
        <f t="shared" si="30"/>
        <v>0</v>
      </c>
      <c r="X88" s="51">
        <f t="shared" si="30"/>
        <v>0</v>
      </c>
      <c r="Y88" s="51">
        <f t="shared" si="30"/>
        <v>0</v>
      </c>
      <c r="Z88" s="51">
        <f t="shared" si="30"/>
        <v>0</v>
      </c>
      <c r="AA88" s="51">
        <f t="shared" si="30"/>
        <v>0</v>
      </c>
      <c r="AB88" s="51">
        <f t="shared" si="30"/>
        <v>0</v>
      </c>
      <c r="AC88" s="51">
        <f t="shared" si="30"/>
        <v>0</v>
      </c>
      <c r="AD88" s="51">
        <f t="shared" si="30"/>
        <v>0</v>
      </c>
      <c r="AE88" s="51">
        <f t="shared" si="30"/>
        <v>0</v>
      </c>
      <c r="AF88" s="51">
        <f t="shared" si="30"/>
        <v>0</v>
      </c>
      <c r="AG88" s="51">
        <f t="shared" si="30"/>
        <v>0</v>
      </c>
      <c r="AH88" s="51">
        <f t="shared" si="30"/>
        <v>-3867050</v>
      </c>
      <c r="AI88" s="51">
        <f t="shared" si="30"/>
        <v>5110850</v>
      </c>
    </row>
    <row r="89" spans="1:35" ht="31.5" customHeight="1" x14ac:dyDescent="0.25">
      <c r="A89" s="17" t="s">
        <v>180</v>
      </c>
      <c r="B89" s="18"/>
      <c r="C89" s="19" t="s">
        <v>181</v>
      </c>
      <c r="D89" s="19"/>
      <c r="E89" s="19"/>
      <c r="F89" s="19"/>
      <c r="G89" s="12">
        <f>G90+G93+G100+G106+G110+G116+G121+G124+G126+G129+G137+G142</f>
        <v>1763400</v>
      </c>
      <c r="H89" s="12">
        <f t="shared" ref="H89:AI89" si="31">H90+H93+H100+H106+H110+H116+H121+H124+H126+H129+H137+H142</f>
        <v>0</v>
      </c>
      <c r="I89" s="12">
        <f t="shared" si="31"/>
        <v>1490909.1700000004</v>
      </c>
      <c r="J89" s="12">
        <f t="shared" si="31"/>
        <v>183687.15</v>
      </c>
      <c r="K89" s="12">
        <f t="shared" si="31"/>
        <v>1674596.3200000003</v>
      </c>
      <c r="L89" s="12" t="e">
        <f t="shared" si="31"/>
        <v>#DIV/0!</v>
      </c>
      <c r="M89" s="12" t="e">
        <f t="shared" si="31"/>
        <v>#DIV/0!</v>
      </c>
      <c r="N89" s="12" t="e">
        <f t="shared" si="31"/>
        <v>#DIV/0!</v>
      </c>
      <c r="O89" s="12">
        <f t="shared" si="31"/>
        <v>0</v>
      </c>
      <c r="P89" s="12">
        <f t="shared" si="31"/>
        <v>0</v>
      </c>
      <c r="Q89" s="12">
        <f t="shared" si="31"/>
        <v>0</v>
      </c>
      <c r="R89" s="12">
        <f t="shared" si="31"/>
        <v>0</v>
      </c>
      <c r="S89" s="12">
        <f t="shared" si="31"/>
        <v>0</v>
      </c>
      <c r="T89" s="12">
        <f t="shared" si="31"/>
        <v>0</v>
      </c>
      <c r="U89" s="12">
        <f t="shared" si="31"/>
        <v>0</v>
      </c>
      <c r="V89" s="12">
        <f t="shared" si="31"/>
        <v>0</v>
      </c>
      <c r="W89" s="12">
        <f t="shared" si="31"/>
        <v>0</v>
      </c>
      <c r="X89" s="12">
        <f t="shared" si="31"/>
        <v>0</v>
      </c>
      <c r="Y89" s="12">
        <f t="shared" si="31"/>
        <v>0</v>
      </c>
      <c r="Z89" s="12">
        <f t="shared" si="31"/>
        <v>0</v>
      </c>
      <c r="AA89" s="12">
        <f t="shared" si="31"/>
        <v>0</v>
      </c>
      <c r="AB89" s="12">
        <f t="shared" si="31"/>
        <v>0</v>
      </c>
      <c r="AC89" s="12">
        <f t="shared" si="31"/>
        <v>0</v>
      </c>
      <c r="AD89" s="12">
        <f t="shared" si="31"/>
        <v>0</v>
      </c>
      <c r="AE89" s="12">
        <f t="shared" si="31"/>
        <v>0</v>
      </c>
      <c r="AF89" s="12">
        <f t="shared" si="31"/>
        <v>0</v>
      </c>
      <c r="AG89" s="12">
        <f t="shared" si="31"/>
        <v>0</v>
      </c>
      <c r="AH89" s="12">
        <f t="shared" si="31"/>
        <v>342250</v>
      </c>
      <c r="AI89" s="12">
        <f t="shared" si="31"/>
        <v>2105650</v>
      </c>
    </row>
    <row r="90" spans="1:35" ht="46.5" hidden="1" customHeight="1" x14ac:dyDescent="0.25">
      <c r="A90" s="31" t="s">
        <v>182</v>
      </c>
      <c r="B90" s="18"/>
      <c r="C90" s="19" t="s">
        <v>183</v>
      </c>
      <c r="D90" s="69"/>
      <c r="E90" s="19"/>
      <c r="F90" s="19"/>
      <c r="G90" s="12">
        <f>G92+G91</f>
        <v>19900</v>
      </c>
      <c r="H90" s="12">
        <f t="shared" ref="H90:AI90" si="32">H92+H91</f>
        <v>0</v>
      </c>
      <c r="I90" s="12">
        <f t="shared" si="32"/>
        <v>22228.57</v>
      </c>
      <c r="J90" s="12">
        <f t="shared" si="32"/>
        <v>7100</v>
      </c>
      <c r="K90" s="12">
        <f t="shared" si="32"/>
        <v>29328.57</v>
      </c>
      <c r="L90" s="12">
        <f t="shared" si="32"/>
        <v>132.04632432432433</v>
      </c>
      <c r="M90" s="12">
        <f t="shared" si="32"/>
        <v>482.04632432432436</v>
      </c>
      <c r="N90" s="12" t="e">
        <f t="shared" si="32"/>
        <v>#DIV/0!</v>
      </c>
      <c r="O90" s="12">
        <f t="shared" si="32"/>
        <v>0</v>
      </c>
      <c r="P90" s="12">
        <f t="shared" si="32"/>
        <v>0</v>
      </c>
      <c r="Q90" s="12">
        <f t="shared" si="32"/>
        <v>0</v>
      </c>
      <c r="R90" s="12">
        <f t="shared" si="32"/>
        <v>0</v>
      </c>
      <c r="S90" s="12">
        <f t="shared" si="32"/>
        <v>0</v>
      </c>
      <c r="T90" s="12">
        <f t="shared" si="32"/>
        <v>0</v>
      </c>
      <c r="U90" s="12">
        <f t="shared" si="32"/>
        <v>0</v>
      </c>
      <c r="V90" s="12">
        <f t="shared" si="32"/>
        <v>0</v>
      </c>
      <c r="W90" s="12">
        <f t="shared" si="32"/>
        <v>0</v>
      </c>
      <c r="X90" s="12">
        <f t="shared" si="32"/>
        <v>0</v>
      </c>
      <c r="Y90" s="12">
        <f t="shared" si="32"/>
        <v>0</v>
      </c>
      <c r="Z90" s="12">
        <f t="shared" si="32"/>
        <v>0</v>
      </c>
      <c r="AA90" s="12">
        <f t="shared" si="32"/>
        <v>0</v>
      </c>
      <c r="AB90" s="12">
        <f t="shared" si="32"/>
        <v>0</v>
      </c>
      <c r="AC90" s="12">
        <f t="shared" si="32"/>
        <v>0</v>
      </c>
      <c r="AD90" s="12">
        <f t="shared" si="32"/>
        <v>0</v>
      </c>
      <c r="AE90" s="12">
        <f t="shared" si="32"/>
        <v>0</v>
      </c>
      <c r="AF90" s="12">
        <f t="shared" si="32"/>
        <v>0</v>
      </c>
      <c r="AG90" s="12">
        <f t="shared" si="32"/>
        <v>0</v>
      </c>
      <c r="AH90" s="12">
        <f t="shared" si="32"/>
        <v>9500</v>
      </c>
      <c r="AI90" s="12">
        <f t="shared" si="32"/>
        <v>29400</v>
      </c>
    </row>
    <row r="91" spans="1:35" ht="113.25" hidden="1" customHeight="1" x14ac:dyDescent="0.25">
      <c r="A91" s="31" t="s">
        <v>186</v>
      </c>
      <c r="B91" s="21" t="s">
        <v>20</v>
      </c>
      <c r="C91" s="19" t="s">
        <v>187</v>
      </c>
      <c r="D91" s="19" t="s">
        <v>185</v>
      </c>
      <c r="E91" s="19"/>
      <c r="F91" s="19"/>
      <c r="G91" s="12">
        <f>1000+400</f>
        <v>1400</v>
      </c>
      <c r="H91" s="12">
        <v>0</v>
      </c>
      <c r="I91" s="12">
        <f>[1]октябрь!K104</f>
        <v>3800</v>
      </c>
      <c r="J91" s="12">
        <f>500+600</f>
        <v>1100</v>
      </c>
      <c r="K91" s="12">
        <f>I91+J91</f>
        <v>4900</v>
      </c>
      <c r="L91" s="39"/>
      <c r="M91" s="8">
        <f>K91/G91*100</f>
        <v>350</v>
      </c>
      <c r="N91" s="9" t="e">
        <f>J91/H91*100</f>
        <v>#DIV/0!</v>
      </c>
      <c r="O91" s="1"/>
      <c r="P91" s="1"/>
      <c r="AH91" s="12">
        <f>K91-G91</f>
        <v>3500</v>
      </c>
      <c r="AI91" s="12">
        <f>AH91+G91</f>
        <v>4900</v>
      </c>
    </row>
    <row r="92" spans="1:35" ht="78.75" hidden="1" customHeight="1" x14ac:dyDescent="0.25">
      <c r="A92" s="31" t="s">
        <v>184</v>
      </c>
      <c r="B92" s="21" t="s">
        <v>20</v>
      </c>
      <c r="C92" s="19" t="s">
        <v>188</v>
      </c>
      <c r="D92" s="19" t="s">
        <v>185</v>
      </c>
      <c r="E92" s="19"/>
      <c r="F92" s="19"/>
      <c r="G92" s="12">
        <f>17000+1500</f>
        <v>18500</v>
      </c>
      <c r="H92" s="12">
        <v>0</v>
      </c>
      <c r="I92" s="12">
        <f>[1]октябрь!K106</f>
        <v>18428.57</v>
      </c>
      <c r="J92" s="12">
        <f>3000+3000</f>
        <v>6000</v>
      </c>
      <c r="K92" s="12">
        <f>I92+J92</f>
        <v>24428.57</v>
      </c>
      <c r="L92" s="39">
        <f t="shared" ref="L92:L99" si="33">IF(M92&gt;200,"свыше200,0",M92)</f>
        <v>132.04632432432433</v>
      </c>
      <c r="M92" s="8">
        <f>K92/G92*100</f>
        <v>132.04632432432433</v>
      </c>
      <c r="N92" s="9" t="e">
        <f>J92/H92*100</f>
        <v>#DIV/0!</v>
      </c>
      <c r="O92" s="1"/>
      <c r="P92" s="1"/>
      <c r="AH92" s="12">
        <v>6000</v>
      </c>
      <c r="AI92" s="12">
        <f>AH92+G92</f>
        <v>24500</v>
      </c>
    </row>
    <row r="93" spans="1:35" ht="78.75" hidden="1" customHeight="1" x14ac:dyDescent="0.25">
      <c r="A93" s="31" t="s">
        <v>189</v>
      </c>
      <c r="B93" s="21"/>
      <c r="C93" s="19" t="s">
        <v>190</v>
      </c>
      <c r="D93" s="19"/>
      <c r="E93" s="19"/>
      <c r="F93" s="19"/>
      <c r="G93" s="12">
        <f>G94+G95+G96+G97+G98+G99</f>
        <v>79500</v>
      </c>
      <c r="H93" s="12">
        <f t="shared" ref="H93:AI93" si="34">H94+H95+H96+H97+H98+H99</f>
        <v>0</v>
      </c>
      <c r="I93" s="12">
        <f t="shared" si="34"/>
        <v>92939.14</v>
      </c>
      <c r="J93" s="12">
        <f t="shared" si="34"/>
        <v>18000</v>
      </c>
      <c r="K93" s="12">
        <f t="shared" si="34"/>
        <v>110939.14</v>
      </c>
      <c r="L93" s="12" t="e">
        <f t="shared" si="34"/>
        <v>#DIV/0!</v>
      </c>
      <c r="M93" s="12" t="e">
        <f t="shared" si="34"/>
        <v>#DIV/0!</v>
      </c>
      <c r="N93" s="12" t="e">
        <f t="shared" si="34"/>
        <v>#DIV/0!</v>
      </c>
      <c r="O93" s="12">
        <f t="shared" si="34"/>
        <v>0</v>
      </c>
      <c r="P93" s="12">
        <f t="shared" si="34"/>
        <v>0</v>
      </c>
      <c r="Q93" s="12">
        <f t="shared" si="34"/>
        <v>0</v>
      </c>
      <c r="R93" s="12">
        <f t="shared" si="34"/>
        <v>0</v>
      </c>
      <c r="S93" s="12">
        <f t="shared" si="34"/>
        <v>0</v>
      </c>
      <c r="T93" s="12">
        <f t="shared" si="34"/>
        <v>0</v>
      </c>
      <c r="U93" s="12">
        <f t="shared" si="34"/>
        <v>0</v>
      </c>
      <c r="V93" s="12">
        <f t="shared" si="34"/>
        <v>0</v>
      </c>
      <c r="W93" s="12">
        <f t="shared" si="34"/>
        <v>0</v>
      </c>
      <c r="X93" s="12">
        <f t="shared" si="34"/>
        <v>0</v>
      </c>
      <c r="Y93" s="12">
        <f t="shared" si="34"/>
        <v>0</v>
      </c>
      <c r="Z93" s="12">
        <f t="shared" si="34"/>
        <v>0</v>
      </c>
      <c r="AA93" s="12">
        <f t="shared" si="34"/>
        <v>0</v>
      </c>
      <c r="AB93" s="12">
        <f t="shared" si="34"/>
        <v>0</v>
      </c>
      <c r="AC93" s="12">
        <f t="shared" si="34"/>
        <v>0</v>
      </c>
      <c r="AD93" s="12">
        <f t="shared" si="34"/>
        <v>0</v>
      </c>
      <c r="AE93" s="12">
        <f t="shared" si="34"/>
        <v>0</v>
      </c>
      <c r="AF93" s="12">
        <f t="shared" si="34"/>
        <v>0</v>
      </c>
      <c r="AG93" s="12">
        <f t="shared" si="34"/>
        <v>0</v>
      </c>
      <c r="AH93" s="12">
        <f t="shared" si="34"/>
        <v>32000</v>
      </c>
      <c r="AI93" s="12">
        <f t="shared" si="34"/>
        <v>111500</v>
      </c>
    </row>
    <row r="94" spans="1:35" ht="155.25" hidden="1" customHeight="1" x14ac:dyDescent="0.25">
      <c r="A94" s="31" t="s">
        <v>191</v>
      </c>
      <c r="B94" s="21" t="s">
        <v>20</v>
      </c>
      <c r="C94" s="19" t="s">
        <v>192</v>
      </c>
      <c r="D94" s="19" t="s">
        <v>185</v>
      </c>
      <c r="E94" s="19"/>
      <c r="F94" s="19"/>
      <c r="G94" s="12">
        <f>6000+4000</f>
        <v>10000</v>
      </c>
      <c r="H94" s="12">
        <v>0</v>
      </c>
      <c r="I94" s="12">
        <f>[1]октябрь!K108</f>
        <v>9876.18</v>
      </c>
      <c r="J94" s="12">
        <v>0</v>
      </c>
      <c r="K94" s="12">
        <f t="shared" ref="K94:K99" si="35">I94+J94</f>
        <v>9876.18</v>
      </c>
      <c r="L94" s="39">
        <f t="shared" si="33"/>
        <v>98.761799999999994</v>
      </c>
      <c r="M94" s="8">
        <f t="shared" ref="M94:M99" si="36">K94/G94*100</f>
        <v>98.761799999999994</v>
      </c>
      <c r="N94" s="9" t="e">
        <f t="shared" ref="N94:N99" si="37">J94/H94*100</f>
        <v>#DIV/0!</v>
      </c>
      <c r="O94" s="1"/>
      <c r="P94" s="1"/>
      <c r="AH94" s="12">
        <v>0</v>
      </c>
      <c r="AI94" s="12">
        <f>G94</f>
        <v>10000</v>
      </c>
    </row>
    <row r="95" spans="1:35" ht="125.25" hidden="1" customHeight="1" x14ac:dyDescent="0.25">
      <c r="A95" s="31" t="s">
        <v>193</v>
      </c>
      <c r="B95" s="21" t="s">
        <v>20</v>
      </c>
      <c r="C95" s="19" t="s">
        <v>194</v>
      </c>
      <c r="D95" s="19" t="s">
        <v>185</v>
      </c>
      <c r="E95" s="19"/>
      <c r="F95" s="19"/>
      <c r="G95" s="12">
        <f>11100+11900+5000</f>
        <v>28000</v>
      </c>
      <c r="H95" s="12">
        <v>0</v>
      </c>
      <c r="I95" s="12">
        <f>[1]октябрь!K109</f>
        <v>35649.97</v>
      </c>
      <c r="J95" s="12">
        <f>4000+4000</f>
        <v>8000</v>
      </c>
      <c r="K95" s="12">
        <f t="shared" si="35"/>
        <v>43649.97</v>
      </c>
      <c r="L95" s="39">
        <f t="shared" si="33"/>
        <v>155.89275000000001</v>
      </c>
      <c r="M95" s="8">
        <f t="shared" si="36"/>
        <v>155.89275000000001</v>
      </c>
      <c r="N95" s="9" t="e">
        <f t="shared" si="37"/>
        <v>#DIV/0!</v>
      </c>
      <c r="O95" s="1"/>
      <c r="P95" s="1"/>
      <c r="AH95" s="12">
        <v>16000</v>
      </c>
      <c r="AI95" s="12">
        <f>AH95+G95</f>
        <v>44000</v>
      </c>
    </row>
    <row r="96" spans="1:35" ht="110.25" hidden="1" x14ac:dyDescent="0.25">
      <c r="A96" s="31" t="s">
        <v>195</v>
      </c>
      <c r="B96" s="21" t="s">
        <v>20</v>
      </c>
      <c r="C96" s="19" t="s">
        <v>196</v>
      </c>
      <c r="D96" s="19" t="s">
        <v>185</v>
      </c>
      <c r="E96" s="19"/>
      <c r="F96" s="19"/>
      <c r="G96" s="12">
        <v>0</v>
      </c>
      <c r="H96" s="12"/>
      <c r="I96" s="12">
        <v>0</v>
      </c>
      <c r="J96" s="12">
        <f>2000</f>
        <v>2000</v>
      </c>
      <c r="K96" s="12">
        <f>I96+J96</f>
        <v>2000</v>
      </c>
      <c r="L96" s="39" t="e">
        <f t="shared" si="33"/>
        <v>#DIV/0!</v>
      </c>
      <c r="M96" s="8" t="e">
        <f t="shared" si="36"/>
        <v>#DIV/0!</v>
      </c>
      <c r="N96" s="9" t="e">
        <f t="shared" si="37"/>
        <v>#DIV/0!</v>
      </c>
      <c r="O96" s="1"/>
      <c r="P96" s="1"/>
      <c r="AH96" s="12">
        <f>2000</f>
        <v>2000</v>
      </c>
      <c r="AI96" s="12">
        <f>2000</f>
        <v>2000</v>
      </c>
    </row>
    <row r="97" spans="1:35" ht="155.25" hidden="1" customHeight="1" x14ac:dyDescent="0.25">
      <c r="A97" s="31" t="s">
        <v>197</v>
      </c>
      <c r="B97" s="21" t="s">
        <v>20</v>
      </c>
      <c r="C97" s="19" t="s">
        <v>198</v>
      </c>
      <c r="D97" s="19" t="s">
        <v>185</v>
      </c>
      <c r="E97" s="19"/>
      <c r="F97" s="19"/>
      <c r="G97" s="12">
        <v>10000</v>
      </c>
      <c r="H97" s="12">
        <v>0</v>
      </c>
      <c r="I97" s="12">
        <f>[1]октябрь!K111</f>
        <v>15912.99</v>
      </c>
      <c r="J97" s="12">
        <f>-2000</f>
        <v>-2000</v>
      </c>
      <c r="K97" s="12">
        <f t="shared" si="35"/>
        <v>13912.99</v>
      </c>
      <c r="L97" s="39">
        <f t="shared" si="33"/>
        <v>139.12990000000002</v>
      </c>
      <c r="M97" s="8">
        <f t="shared" si="36"/>
        <v>139.12990000000002</v>
      </c>
      <c r="N97" s="9" t="e">
        <f t="shared" si="37"/>
        <v>#DIV/0!</v>
      </c>
      <c r="O97" s="1"/>
      <c r="P97" s="1"/>
      <c r="AH97" s="12">
        <v>4000</v>
      </c>
      <c r="AI97" s="12">
        <f>AH97+G97</f>
        <v>14000</v>
      </c>
    </row>
    <row r="98" spans="1:35" ht="95.25" hidden="1" customHeight="1" x14ac:dyDescent="0.25">
      <c r="A98" s="31" t="s">
        <v>199</v>
      </c>
      <c r="B98" s="21" t="s">
        <v>20</v>
      </c>
      <c r="C98" s="19" t="s">
        <v>200</v>
      </c>
      <c r="D98" s="19" t="s">
        <v>185</v>
      </c>
      <c r="E98" s="19"/>
      <c r="F98" s="19"/>
      <c r="G98" s="12">
        <f>10000+5000+15000</f>
        <v>30000</v>
      </c>
      <c r="H98" s="12">
        <v>0</v>
      </c>
      <c r="I98" s="12">
        <f>[1]октябрь!K112</f>
        <v>30000</v>
      </c>
      <c r="J98" s="12">
        <f>5000+5000</f>
        <v>10000</v>
      </c>
      <c r="K98" s="12">
        <f t="shared" si="35"/>
        <v>40000</v>
      </c>
      <c r="L98" s="39">
        <f t="shared" si="33"/>
        <v>133.33333333333331</v>
      </c>
      <c r="M98" s="8">
        <f t="shared" si="36"/>
        <v>133.33333333333331</v>
      </c>
      <c r="N98" s="9" t="e">
        <f t="shared" si="37"/>
        <v>#DIV/0!</v>
      </c>
      <c r="O98" s="1"/>
      <c r="P98" s="1"/>
      <c r="AH98" s="12">
        <f>5000+5000</f>
        <v>10000</v>
      </c>
      <c r="AI98" s="12">
        <f>AH98+G98</f>
        <v>40000</v>
      </c>
    </row>
    <row r="99" spans="1:35" ht="93" hidden="1" customHeight="1" x14ac:dyDescent="0.25">
      <c r="A99" s="31" t="s">
        <v>201</v>
      </c>
      <c r="B99" s="21" t="s">
        <v>20</v>
      </c>
      <c r="C99" s="19" t="s">
        <v>202</v>
      </c>
      <c r="D99" s="19" t="s">
        <v>185</v>
      </c>
      <c r="E99" s="19"/>
      <c r="F99" s="19"/>
      <c r="G99" s="12">
        <f>20000-18500</f>
        <v>1500</v>
      </c>
      <c r="H99" s="12">
        <v>0</v>
      </c>
      <c r="I99" s="12">
        <f>[1]октябрь!K113</f>
        <v>1500</v>
      </c>
      <c r="J99" s="12">
        <v>0</v>
      </c>
      <c r="K99" s="12">
        <f t="shared" si="35"/>
        <v>1500</v>
      </c>
      <c r="L99" s="39">
        <f t="shared" si="33"/>
        <v>100</v>
      </c>
      <c r="M99" s="8">
        <f t="shared" si="36"/>
        <v>100</v>
      </c>
      <c r="N99" s="9" t="e">
        <f t="shared" si="37"/>
        <v>#DIV/0!</v>
      </c>
      <c r="O99" s="1"/>
      <c r="P99" s="1"/>
      <c r="AH99" s="12">
        <v>0</v>
      </c>
      <c r="AI99" s="12">
        <f>G99</f>
        <v>1500</v>
      </c>
    </row>
    <row r="100" spans="1:35" ht="49.5" hidden="1" customHeight="1" x14ac:dyDescent="0.25">
      <c r="A100" s="31" t="s">
        <v>203</v>
      </c>
      <c r="B100" s="21"/>
      <c r="C100" s="19" t="s">
        <v>204</v>
      </c>
      <c r="D100" s="19"/>
      <c r="E100" s="19"/>
      <c r="F100" s="19"/>
      <c r="G100" s="12">
        <f>G101+G104</f>
        <v>26600</v>
      </c>
      <c r="H100" s="12">
        <f t="shared" ref="H100:AI100" si="38">H101+H104</f>
        <v>0</v>
      </c>
      <c r="I100" s="12">
        <f t="shared" si="38"/>
        <v>23350</v>
      </c>
      <c r="J100" s="12">
        <f t="shared" si="38"/>
        <v>0</v>
      </c>
      <c r="K100" s="12">
        <f t="shared" si="38"/>
        <v>23350</v>
      </c>
      <c r="L100" s="12">
        <f t="shared" si="38"/>
        <v>-154.74137931034483</v>
      </c>
      <c r="M100" s="12">
        <f t="shared" si="38"/>
        <v>-154.74137931034483</v>
      </c>
      <c r="N100" s="12" t="e">
        <f t="shared" si="38"/>
        <v>#DIV/0!</v>
      </c>
      <c r="O100" s="12">
        <f t="shared" si="38"/>
        <v>0</v>
      </c>
      <c r="P100" s="12">
        <f t="shared" si="38"/>
        <v>0</v>
      </c>
      <c r="Q100" s="12">
        <f t="shared" si="38"/>
        <v>0</v>
      </c>
      <c r="R100" s="12">
        <f t="shared" si="38"/>
        <v>0</v>
      </c>
      <c r="S100" s="12">
        <f t="shared" si="38"/>
        <v>0</v>
      </c>
      <c r="T100" s="12">
        <f t="shared" si="38"/>
        <v>0</v>
      </c>
      <c r="U100" s="12">
        <f t="shared" si="38"/>
        <v>0</v>
      </c>
      <c r="V100" s="12">
        <f t="shared" si="38"/>
        <v>0</v>
      </c>
      <c r="W100" s="12">
        <f t="shared" si="38"/>
        <v>0</v>
      </c>
      <c r="X100" s="12">
        <f t="shared" si="38"/>
        <v>0</v>
      </c>
      <c r="Y100" s="12">
        <f t="shared" si="38"/>
        <v>0</v>
      </c>
      <c r="Z100" s="12">
        <f t="shared" si="38"/>
        <v>0</v>
      </c>
      <c r="AA100" s="12">
        <f t="shared" si="38"/>
        <v>0</v>
      </c>
      <c r="AB100" s="12">
        <f t="shared" si="38"/>
        <v>0</v>
      </c>
      <c r="AC100" s="12">
        <f t="shared" si="38"/>
        <v>0</v>
      </c>
      <c r="AD100" s="12">
        <f t="shared" si="38"/>
        <v>0</v>
      </c>
      <c r="AE100" s="12">
        <f t="shared" si="38"/>
        <v>0</v>
      </c>
      <c r="AF100" s="12">
        <f t="shared" si="38"/>
        <v>0</v>
      </c>
      <c r="AG100" s="12">
        <f t="shared" si="38"/>
        <v>0</v>
      </c>
      <c r="AH100" s="12">
        <f t="shared" si="38"/>
        <v>-350</v>
      </c>
      <c r="AI100" s="12">
        <f t="shared" si="38"/>
        <v>26250</v>
      </c>
    </row>
    <row r="101" spans="1:35" ht="94.5" hidden="1" customHeight="1" x14ac:dyDescent="0.25">
      <c r="A101" s="31" t="s">
        <v>205</v>
      </c>
      <c r="B101" s="21"/>
      <c r="C101" s="19" t="s">
        <v>206</v>
      </c>
      <c r="D101" s="19"/>
      <c r="E101" s="19"/>
      <c r="F101" s="19"/>
      <c r="G101" s="12">
        <f>G102+G103</f>
        <v>25800</v>
      </c>
      <c r="H101" s="12">
        <f t="shared" ref="H101:AI101" si="39">H102+H103</f>
        <v>0</v>
      </c>
      <c r="I101" s="12">
        <f t="shared" si="39"/>
        <v>26250</v>
      </c>
      <c r="J101" s="12">
        <f t="shared" si="39"/>
        <v>0</v>
      </c>
      <c r="K101" s="12">
        <f t="shared" si="39"/>
        <v>26250</v>
      </c>
      <c r="L101" s="12">
        <f t="shared" si="39"/>
        <v>207.75862068965517</v>
      </c>
      <c r="M101" s="12">
        <f t="shared" si="39"/>
        <v>207.75862068965517</v>
      </c>
      <c r="N101" s="12" t="e">
        <f t="shared" si="39"/>
        <v>#DIV/0!</v>
      </c>
      <c r="O101" s="12">
        <f t="shared" si="39"/>
        <v>0</v>
      </c>
      <c r="P101" s="12">
        <f t="shared" si="39"/>
        <v>0</v>
      </c>
      <c r="Q101" s="12">
        <f t="shared" si="39"/>
        <v>0</v>
      </c>
      <c r="R101" s="12">
        <f t="shared" si="39"/>
        <v>0</v>
      </c>
      <c r="S101" s="12">
        <f t="shared" si="39"/>
        <v>0</v>
      </c>
      <c r="T101" s="12">
        <f t="shared" si="39"/>
        <v>0</v>
      </c>
      <c r="U101" s="12">
        <f t="shared" si="39"/>
        <v>0</v>
      </c>
      <c r="V101" s="12">
        <f t="shared" si="39"/>
        <v>0</v>
      </c>
      <c r="W101" s="12">
        <f t="shared" si="39"/>
        <v>0</v>
      </c>
      <c r="X101" s="12">
        <f t="shared" si="39"/>
        <v>0</v>
      </c>
      <c r="Y101" s="12">
        <f t="shared" si="39"/>
        <v>0</v>
      </c>
      <c r="Z101" s="12">
        <f t="shared" si="39"/>
        <v>0</v>
      </c>
      <c r="AA101" s="12">
        <f t="shared" si="39"/>
        <v>0</v>
      </c>
      <c r="AB101" s="12">
        <f t="shared" si="39"/>
        <v>0</v>
      </c>
      <c r="AC101" s="12">
        <f t="shared" si="39"/>
        <v>0</v>
      </c>
      <c r="AD101" s="12">
        <f t="shared" si="39"/>
        <v>0</v>
      </c>
      <c r="AE101" s="12">
        <f t="shared" si="39"/>
        <v>0</v>
      </c>
      <c r="AF101" s="12">
        <f t="shared" si="39"/>
        <v>0</v>
      </c>
      <c r="AG101" s="12">
        <f t="shared" si="39"/>
        <v>0</v>
      </c>
      <c r="AH101" s="12">
        <f t="shared" si="39"/>
        <v>450</v>
      </c>
      <c r="AI101" s="12">
        <f t="shared" si="39"/>
        <v>26250</v>
      </c>
    </row>
    <row r="102" spans="1:35" ht="110.25" hidden="1" x14ac:dyDescent="0.25">
      <c r="A102" s="31" t="s">
        <v>210</v>
      </c>
      <c r="B102" s="21" t="s">
        <v>20</v>
      </c>
      <c r="C102" s="19" t="s">
        <v>211</v>
      </c>
      <c r="D102" s="19" t="s">
        <v>209</v>
      </c>
      <c r="E102" s="19"/>
      <c r="F102" s="19"/>
      <c r="G102" s="12">
        <f>2000+3800</f>
        <v>5800</v>
      </c>
      <c r="H102" s="12"/>
      <c r="I102" s="12">
        <f>[1]октябрь!K118</f>
        <v>6250</v>
      </c>
      <c r="J102" s="12">
        <v>0</v>
      </c>
      <c r="K102" s="12">
        <f>I102+J102</f>
        <v>6250</v>
      </c>
      <c r="L102" s="39">
        <f t="shared" ref="L102:L120" si="40">IF(M102&gt;200,"свыше200,0",M102)</f>
        <v>107.75862068965519</v>
      </c>
      <c r="M102" s="8">
        <f>K102/G102*100</f>
        <v>107.75862068965519</v>
      </c>
      <c r="N102" s="9" t="e">
        <f>J102/H102*100</f>
        <v>#DIV/0!</v>
      </c>
      <c r="O102" s="1"/>
      <c r="P102" s="1"/>
      <c r="AH102" s="12">
        <f>K102-G102</f>
        <v>450</v>
      </c>
      <c r="AI102" s="12">
        <f>AH102+G102</f>
        <v>6250</v>
      </c>
    </row>
    <row r="103" spans="1:35" ht="94.5" hidden="1" x14ac:dyDescent="0.25">
      <c r="A103" s="31" t="s">
        <v>207</v>
      </c>
      <c r="B103" s="21" t="s">
        <v>20</v>
      </c>
      <c r="C103" s="19" t="s">
        <v>213</v>
      </c>
      <c r="D103" s="19" t="s">
        <v>212</v>
      </c>
      <c r="E103" s="19"/>
      <c r="F103" s="19"/>
      <c r="G103" s="12">
        <f>20000</f>
        <v>20000</v>
      </c>
      <c r="H103" s="12"/>
      <c r="I103" s="12">
        <f>[1]октябрь!K120</f>
        <v>20000</v>
      </c>
      <c r="J103" s="12">
        <v>0</v>
      </c>
      <c r="K103" s="12">
        <f>I103+J103</f>
        <v>20000</v>
      </c>
      <c r="L103" s="39">
        <f t="shared" si="40"/>
        <v>100</v>
      </c>
      <c r="M103" s="8">
        <f>K103/G103*100</f>
        <v>100</v>
      </c>
      <c r="N103" s="9" t="e">
        <f>J103/H103*100</f>
        <v>#DIV/0!</v>
      </c>
      <c r="O103" s="1"/>
      <c r="P103" s="1"/>
      <c r="AH103" s="12">
        <f>K103-G103</f>
        <v>0</v>
      </c>
      <c r="AI103" s="12">
        <f>G103</f>
        <v>20000</v>
      </c>
    </row>
    <row r="104" spans="1:35" ht="84.75" hidden="1" customHeight="1" x14ac:dyDescent="0.25">
      <c r="A104" s="31" t="s">
        <v>214</v>
      </c>
      <c r="B104" s="21"/>
      <c r="C104" s="19" t="s">
        <v>215</v>
      </c>
      <c r="D104" s="19"/>
      <c r="E104" s="19"/>
      <c r="F104" s="19"/>
      <c r="G104" s="12">
        <f>G105</f>
        <v>800</v>
      </c>
      <c r="H104" s="12">
        <f t="shared" ref="H104:AI104" si="41">H105</f>
        <v>0</v>
      </c>
      <c r="I104" s="12">
        <f t="shared" si="41"/>
        <v>-2900</v>
      </c>
      <c r="J104" s="12">
        <f t="shared" si="41"/>
        <v>0</v>
      </c>
      <c r="K104" s="12">
        <f t="shared" si="41"/>
        <v>-2900</v>
      </c>
      <c r="L104" s="12">
        <f t="shared" si="41"/>
        <v>-362.5</v>
      </c>
      <c r="M104" s="12">
        <f t="shared" si="41"/>
        <v>-362.5</v>
      </c>
      <c r="N104" s="12" t="e">
        <f t="shared" si="41"/>
        <v>#DIV/0!</v>
      </c>
      <c r="O104" s="12">
        <f t="shared" si="41"/>
        <v>0</v>
      </c>
      <c r="P104" s="12">
        <f t="shared" si="41"/>
        <v>0</v>
      </c>
      <c r="Q104" s="12">
        <f t="shared" si="41"/>
        <v>0</v>
      </c>
      <c r="R104" s="12">
        <f t="shared" si="41"/>
        <v>0</v>
      </c>
      <c r="S104" s="12">
        <f t="shared" si="41"/>
        <v>0</v>
      </c>
      <c r="T104" s="12">
        <f t="shared" si="41"/>
        <v>0</v>
      </c>
      <c r="U104" s="12">
        <f t="shared" si="41"/>
        <v>0</v>
      </c>
      <c r="V104" s="12">
        <f t="shared" si="41"/>
        <v>0</v>
      </c>
      <c r="W104" s="12">
        <f t="shared" si="41"/>
        <v>0</v>
      </c>
      <c r="X104" s="12">
        <f t="shared" si="41"/>
        <v>0</v>
      </c>
      <c r="Y104" s="12">
        <f t="shared" si="41"/>
        <v>0</v>
      </c>
      <c r="Z104" s="12">
        <f t="shared" si="41"/>
        <v>0</v>
      </c>
      <c r="AA104" s="12">
        <f t="shared" si="41"/>
        <v>0</v>
      </c>
      <c r="AB104" s="12">
        <f t="shared" si="41"/>
        <v>0</v>
      </c>
      <c r="AC104" s="12">
        <f t="shared" si="41"/>
        <v>0</v>
      </c>
      <c r="AD104" s="12">
        <f t="shared" si="41"/>
        <v>0</v>
      </c>
      <c r="AE104" s="12">
        <f t="shared" si="41"/>
        <v>0</v>
      </c>
      <c r="AF104" s="12">
        <f t="shared" si="41"/>
        <v>0</v>
      </c>
      <c r="AG104" s="12">
        <f t="shared" si="41"/>
        <v>0</v>
      </c>
      <c r="AH104" s="12">
        <f t="shared" si="41"/>
        <v>-800</v>
      </c>
      <c r="AI104" s="12">
        <f t="shared" si="41"/>
        <v>0</v>
      </c>
    </row>
    <row r="105" spans="1:35" ht="81" hidden="1" customHeight="1" x14ac:dyDescent="0.25">
      <c r="A105" s="31" t="s">
        <v>216</v>
      </c>
      <c r="B105" s="21" t="s">
        <v>20</v>
      </c>
      <c r="C105" s="19" t="s">
        <v>217</v>
      </c>
      <c r="D105" s="19" t="s">
        <v>185</v>
      </c>
      <c r="E105" s="19"/>
      <c r="F105" s="19"/>
      <c r="G105" s="12">
        <f>3800-3000</f>
        <v>800</v>
      </c>
      <c r="H105" s="12">
        <v>0</v>
      </c>
      <c r="I105" s="12">
        <f>[1]октябрь!K122</f>
        <v>-2900</v>
      </c>
      <c r="J105" s="12">
        <v>0</v>
      </c>
      <c r="K105" s="12">
        <f>I105+J105</f>
        <v>-2900</v>
      </c>
      <c r="L105" s="39">
        <f t="shared" si="40"/>
        <v>-362.5</v>
      </c>
      <c r="M105" s="8">
        <f>K105/G105*100</f>
        <v>-362.5</v>
      </c>
      <c r="N105" s="9" t="e">
        <f>J105/H105*100</f>
        <v>#DIV/0!</v>
      </c>
      <c r="O105" s="1"/>
      <c r="P105" s="1"/>
      <c r="AH105" s="12">
        <v>-800</v>
      </c>
      <c r="AI105" s="12">
        <v>0</v>
      </c>
    </row>
    <row r="106" spans="1:35" ht="62.25" hidden="1" customHeight="1" x14ac:dyDescent="0.25">
      <c r="A106" s="31" t="s">
        <v>218</v>
      </c>
      <c r="B106" s="21"/>
      <c r="C106" s="19" t="s">
        <v>219</v>
      </c>
      <c r="D106" s="19"/>
      <c r="E106" s="19"/>
      <c r="F106" s="19"/>
      <c r="G106" s="12">
        <f>G107</f>
        <v>81500</v>
      </c>
      <c r="H106" s="12">
        <f t="shared" ref="H106:AI106" si="42">H107</f>
        <v>0</v>
      </c>
      <c r="I106" s="12">
        <f t="shared" si="42"/>
        <v>41500</v>
      </c>
      <c r="J106" s="12">
        <f t="shared" si="42"/>
        <v>0</v>
      </c>
      <c r="K106" s="12">
        <f t="shared" si="42"/>
        <v>41500</v>
      </c>
      <c r="L106" s="12">
        <f t="shared" si="42"/>
        <v>150</v>
      </c>
      <c r="M106" s="12">
        <f t="shared" si="42"/>
        <v>150</v>
      </c>
      <c r="N106" s="12" t="e">
        <f t="shared" si="42"/>
        <v>#DIV/0!</v>
      </c>
      <c r="O106" s="12">
        <f t="shared" si="42"/>
        <v>0</v>
      </c>
      <c r="P106" s="12">
        <f t="shared" si="42"/>
        <v>0</v>
      </c>
      <c r="Q106" s="12">
        <f t="shared" si="42"/>
        <v>0</v>
      </c>
      <c r="R106" s="12">
        <f t="shared" si="42"/>
        <v>0</v>
      </c>
      <c r="S106" s="12">
        <f t="shared" si="42"/>
        <v>0</v>
      </c>
      <c r="T106" s="12">
        <f t="shared" si="42"/>
        <v>0</v>
      </c>
      <c r="U106" s="12">
        <f t="shared" si="42"/>
        <v>0</v>
      </c>
      <c r="V106" s="12">
        <f t="shared" si="42"/>
        <v>0</v>
      </c>
      <c r="W106" s="12">
        <f t="shared" si="42"/>
        <v>0</v>
      </c>
      <c r="X106" s="12">
        <f t="shared" si="42"/>
        <v>0</v>
      </c>
      <c r="Y106" s="12">
        <f t="shared" si="42"/>
        <v>0</v>
      </c>
      <c r="Z106" s="12">
        <f t="shared" si="42"/>
        <v>0</v>
      </c>
      <c r="AA106" s="12">
        <f t="shared" si="42"/>
        <v>0</v>
      </c>
      <c r="AB106" s="12">
        <f t="shared" si="42"/>
        <v>0</v>
      </c>
      <c r="AC106" s="12">
        <f t="shared" si="42"/>
        <v>0</v>
      </c>
      <c r="AD106" s="12">
        <f t="shared" si="42"/>
        <v>0</v>
      </c>
      <c r="AE106" s="12">
        <f t="shared" si="42"/>
        <v>0</v>
      </c>
      <c r="AF106" s="12">
        <f t="shared" si="42"/>
        <v>0</v>
      </c>
      <c r="AG106" s="12">
        <f t="shared" si="42"/>
        <v>0</v>
      </c>
      <c r="AH106" s="12">
        <f t="shared" si="42"/>
        <v>0</v>
      </c>
      <c r="AI106" s="12">
        <f t="shared" si="42"/>
        <v>81500</v>
      </c>
    </row>
    <row r="107" spans="1:35" ht="99.75" hidden="1" customHeight="1" x14ac:dyDescent="0.25">
      <c r="A107" s="31" t="s">
        <v>220</v>
      </c>
      <c r="B107" s="18"/>
      <c r="C107" s="19" t="s">
        <v>221</v>
      </c>
      <c r="D107" s="19"/>
      <c r="E107" s="19"/>
      <c r="F107" s="19"/>
      <c r="G107" s="12">
        <f>G109+G108</f>
        <v>81500</v>
      </c>
      <c r="H107" s="12">
        <f t="shared" ref="H107:AI107" si="43">H109+H108</f>
        <v>0</v>
      </c>
      <c r="I107" s="12">
        <f t="shared" si="43"/>
        <v>41500</v>
      </c>
      <c r="J107" s="12">
        <f t="shared" si="43"/>
        <v>0</v>
      </c>
      <c r="K107" s="12">
        <f t="shared" si="43"/>
        <v>41500</v>
      </c>
      <c r="L107" s="12">
        <f t="shared" si="43"/>
        <v>150</v>
      </c>
      <c r="M107" s="12">
        <f t="shared" si="43"/>
        <v>150</v>
      </c>
      <c r="N107" s="12" t="e">
        <f t="shared" si="43"/>
        <v>#DIV/0!</v>
      </c>
      <c r="O107" s="12">
        <f t="shared" si="43"/>
        <v>0</v>
      </c>
      <c r="P107" s="12">
        <f t="shared" si="43"/>
        <v>0</v>
      </c>
      <c r="Q107" s="12">
        <f t="shared" si="43"/>
        <v>0</v>
      </c>
      <c r="R107" s="12">
        <f t="shared" si="43"/>
        <v>0</v>
      </c>
      <c r="S107" s="12">
        <f t="shared" si="43"/>
        <v>0</v>
      </c>
      <c r="T107" s="12">
        <f t="shared" si="43"/>
        <v>0</v>
      </c>
      <c r="U107" s="12">
        <f t="shared" si="43"/>
        <v>0</v>
      </c>
      <c r="V107" s="12">
        <f t="shared" si="43"/>
        <v>0</v>
      </c>
      <c r="W107" s="12">
        <f t="shared" si="43"/>
        <v>0</v>
      </c>
      <c r="X107" s="12">
        <f t="shared" si="43"/>
        <v>0</v>
      </c>
      <c r="Y107" s="12">
        <f t="shared" si="43"/>
        <v>0</v>
      </c>
      <c r="Z107" s="12">
        <f t="shared" si="43"/>
        <v>0</v>
      </c>
      <c r="AA107" s="12">
        <f t="shared" si="43"/>
        <v>0</v>
      </c>
      <c r="AB107" s="12">
        <f t="shared" si="43"/>
        <v>0</v>
      </c>
      <c r="AC107" s="12">
        <f t="shared" si="43"/>
        <v>0</v>
      </c>
      <c r="AD107" s="12">
        <f t="shared" si="43"/>
        <v>0</v>
      </c>
      <c r="AE107" s="12">
        <f t="shared" si="43"/>
        <v>0</v>
      </c>
      <c r="AF107" s="12">
        <f t="shared" si="43"/>
        <v>0</v>
      </c>
      <c r="AG107" s="12">
        <f t="shared" si="43"/>
        <v>0</v>
      </c>
      <c r="AH107" s="12">
        <f t="shared" si="43"/>
        <v>0</v>
      </c>
      <c r="AI107" s="12">
        <f t="shared" si="43"/>
        <v>81500</v>
      </c>
    </row>
    <row r="108" spans="1:35" ht="126" hidden="1" customHeight="1" x14ac:dyDescent="0.25">
      <c r="A108" s="31" t="s">
        <v>222</v>
      </c>
      <c r="B108" s="21" t="s">
        <v>20</v>
      </c>
      <c r="C108" s="19" t="s">
        <v>223</v>
      </c>
      <c r="D108" s="19" t="s">
        <v>209</v>
      </c>
      <c r="E108" s="19"/>
      <c r="F108" s="19"/>
      <c r="G108" s="12">
        <f>1500</f>
        <v>1500</v>
      </c>
      <c r="H108" s="12">
        <v>0</v>
      </c>
      <c r="I108" s="12">
        <f>[1]октябрь!K125</f>
        <v>1500</v>
      </c>
      <c r="J108" s="12">
        <v>0</v>
      </c>
      <c r="K108" s="12">
        <f>I108+J108</f>
        <v>1500</v>
      </c>
      <c r="L108" s="39">
        <f t="shared" si="40"/>
        <v>100</v>
      </c>
      <c r="M108" s="8">
        <f>K108/G108*100</f>
        <v>100</v>
      </c>
      <c r="N108" s="9" t="e">
        <f>J108/H108*100</f>
        <v>#DIV/0!</v>
      </c>
      <c r="O108" s="1"/>
      <c r="P108" s="1"/>
      <c r="AH108" s="12">
        <f>K108-G108</f>
        <v>0</v>
      </c>
      <c r="AI108" s="12">
        <f>G108</f>
        <v>1500</v>
      </c>
    </row>
    <row r="109" spans="1:35" ht="95.25" hidden="1" customHeight="1" x14ac:dyDescent="0.25">
      <c r="A109" s="31" t="s">
        <v>224</v>
      </c>
      <c r="B109" s="21" t="s">
        <v>20</v>
      </c>
      <c r="C109" s="19" t="s">
        <v>225</v>
      </c>
      <c r="D109" s="19" t="s">
        <v>209</v>
      </c>
      <c r="E109" s="19"/>
      <c r="F109" s="19"/>
      <c r="G109" s="32">
        <f>380000-300000</f>
        <v>80000</v>
      </c>
      <c r="H109" s="12">
        <v>0</v>
      </c>
      <c r="I109" s="12">
        <f>[1]октябрь!K126</f>
        <v>40000</v>
      </c>
      <c r="J109" s="12">
        <v>0</v>
      </c>
      <c r="K109" s="12">
        <f>I109+J109</f>
        <v>40000</v>
      </c>
      <c r="L109" s="39">
        <f t="shared" si="40"/>
        <v>50</v>
      </c>
      <c r="M109" s="8">
        <f>K109/G109*100</f>
        <v>50</v>
      </c>
      <c r="N109" s="9" t="e">
        <f>J109/H109*100</f>
        <v>#DIV/0!</v>
      </c>
      <c r="O109" s="1"/>
      <c r="P109" s="1"/>
      <c r="AH109" s="12">
        <v>0</v>
      </c>
      <c r="AI109" s="12">
        <f>G109</f>
        <v>80000</v>
      </c>
    </row>
    <row r="110" spans="1:35" ht="65.45" hidden="1" customHeight="1" x14ac:dyDescent="0.25">
      <c r="A110" s="31" t="s">
        <v>226</v>
      </c>
      <c r="B110" s="21"/>
      <c r="C110" s="19" t="s">
        <v>227</v>
      </c>
      <c r="D110" s="19"/>
      <c r="E110" s="19"/>
      <c r="F110" s="19"/>
      <c r="G110" s="32">
        <f>G111+G114</f>
        <v>28400</v>
      </c>
      <c r="H110" s="32">
        <f t="shared" ref="H110:AI110" si="44">H111+H114</f>
        <v>0</v>
      </c>
      <c r="I110" s="32">
        <f t="shared" si="44"/>
        <v>22000</v>
      </c>
      <c r="J110" s="32">
        <f t="shared" si="44"/>
        <v>2000</v>
      </c>
      <c r="K110" s="32">
        <f t="shared" si="44"/>
        <v>24000</v>
      </c>
      <c r="L110" s="32" t="e">
        <f t="shared" si="44"/>
        <v>#DIV/0!</v>
      </c>
      <c r="M110" s="32" t="e">
        <f t="shared" si="44"/>
        <v>#DIV/0!</v>
      </c>
      <c r="N110" s="32" t="e">
        <f t="shared" si="44"/>
        <v>#DIV/0!</v>
      </c>
      <c r="O110" s="32">
        <f t="shared" si="44"/>
        <v>0</v>
      </c>
      <c r="P110" s="32">
        <f t="shared" si="44"/>
        <v>0</v>
      </c>
      <c r="Q110" s="32">
        <f t="shared" si="44"/>
        <v>0</v>
      </c>
      <c r="R110" s="32">
        <f t="shared" si="44"/>
        <v>0</v>
      </c>
      <c r="S110" s="32">
        <f t="shared" si="44"/>
        <v>0</v>
      </c>
      <c r="T110" s="32">
        <f t="shared" si="44"/>
        <v>0</v>
      </c>
      <c r="U110" s="32">
        <f t="shared" si="44"/>
        <v>0</v>
      </c>
      <c r="V110" s="32">
        <f t="shared" si="44"/>
        <v>0</v>
      </c>
      <c r="W110" s="32">
        <f t="shared" si="44"/>
        <v>0</v>
      </c>
      <c r="X110" s="32">
        <f t="shared" si="44"/>
        <v>0</v>
      </c>
      <c r="Y110" s="32">
        <f t="shared" si="44"/>
        <v>0</v>
      </c>
      <c r="Z110" s="32">
        <f t="shared" si="44"/>
        <v>0</v>
      </c>
      <c r="AA110" s="32">
        <f t="shared" si="44"/>
        <v>0</v>
      </c>
      <c r="AB110" s="32">
        <f t="shared" si="44"/>
        <v>0</v>
      </c>
      <c r="AC110" s="32">
        <f t="shared" si="44"/>
        <v>0</v>
      </c>
      <c r="AD110" s="32">
        <f t="shared" si="44"/>
        <v>0</v>
      </c>
      <c r="AE110" s="32">
        <f t="shared" si="44"/>
        <v>0</v>
      </c>
      <c r="AF110" s="32">
        <f t="shared" si="44"/>
        <v>0</v>
      </c>
      <c r="AG110" s="32">
        <f t="shared" si="44"/>
        <v>0</v>
      </c>
      <c r="AH110" s="32">
        <f t="shared" si="44"/>
        <v>2000</v>
      </c>
      <c r="AI110" s="32">
        <f t="shared" si="44"/>
        <v>30400</v>
      </c>
    </row>
    <row r="111" spans="1:35" ht="94.5" hidden="1" customHeight="1" x14ac:dyDescent="0.25">
      <c r="A111" s="17" t="s">
        <v>228</v>
      </c>
      <c r="B111" s="18"/>
      <c r="C111" s="19" t="s">
        <v>229</v>
      </c>
      <c r="D111" s="19"/>
      <c r="E111" s="19"/>
      <c r="F111" s="19"/>
      <c r="G111" s="12">
        <f>G112+G113</f>
        <v>28400</v>
      </c>
      <c r="H111" s="12">
        <f t="shared" ref="H111:AI111" si="45">H112+H113</f>
        <v>0</v>
      </c>
      <c r="I111" s="12">
        <f t="shared" si="45"/>
        <v>22000</v>
      </c>
      <c r="J111" s="12">
        <f t="shared" si="45"/>
        <v>0</v>
      </c>
      <c r="K111" s="12">
        <f t="shared" si="45"/>
        <v>22000</v>
      </c>
      <c r="L111" s="12">
        <f t="shared" si="45"/>
        <v>100</v>
      </c>
      <c r="M111" s="12">
        <f t="shared" si="45"/>
        <v>100</v>
      </c>
      <c r="N111" s="12" t="e">
        <f t="shared" si="45"/>
        <v>#DIV/0!</v>
      </c>
      <c r="O111" s="12">
        <f t="shared" si="45"/>
        <v>0</v>
      </c>
      <c r="P111" s="12">
        <f t="shared" si="45"/>
        <v>0</v>
      </c>
      <c r="Q111" s="12">
        <f t="shared" si="45"/>
        <v>0</v>
      </c>
      <c r="R111" s="12">
        <f t="shared" si="45"/>
        <v>0</v>
      </c>
      <c r="S111" s="12">
        <f t="shared" si="45"/>
        <v>0</v>
      </c>
      <c r="T111" s="12">
        <f t="shared" si="45"/>
        <v>0</v>
      </c>
      <c r="U111" s="12">
        <f t="shared" si="45"/>
        <v>0</v>
      </c>
      <c r="V111" s="12">
        <f t="shared" si="45"/>
        <v>0</v>
      </c>
      <c r="W111" s="12">
        <f t="shared" si="45"/>
        <v>0</v>
      </c>
      <c r="X111" s="12">
        <f t="shared" si="45"/>
        <v>0</v>
      </c>
      <c r="Y111" s="12">
        <f t="shared" si="45"/>
        <v>0</v>
      </c>
      <c r="Z111" s="12">
        <f t="shared" si="45"/>
        <v>0</v>
      </c>
      <c r="AA111" s="12">
        <f t="shared" si="45"/>
        <v>0</v>
      </c>
      <c r="AB111" s="12">
        <f t="shared" si="45"/>
        <v>0</v>
      </c>
      <c r="AC111" s="12">
        <f t="shared" si="45"/>
        <v>0</v>
      </c>
      <c r="AD111" s="12">
        <f t="shared" si="45"/>
        <v>0</v>
      </c>
      <c r="AE111" s="12">
        <f t="shared" si="45"/>
        <v>0</v>
      </c>
      <c r="AF111" s="12">
        <f t="shared" si="45"/>
        <v>0</v>
      </c>
      <c r="AG111" s="12">
        <f t="shared" si="45"/>
        <v>0</v>
      </c>
      <c r="AH111" s="12">
        <f t="shared" si="45"/>
        <v>0</v>
      </c>
      <c r="AI111" s="12">
        <f t="shared" si="45"/>
        <v>28400</v>
      </c>
    </row>
    <row r="112" spans="1:35" ht="129.75" hidden="1" customHeight="1" x14ac:dyDescent="0.25">
      <c r="A112" s="17" t="s">
        <v>230</v>
      </c>
      <c r="B112" s="21" t="s">
        <v>20</v>
      </c>
      <c r="C112" s="19" t="s">
        <v>231</v>
      </c>
      <c r="D112" s="19" t="s">
        <v>232</v>
      </c>
      <c r="E112" s="19"/>
      <c r="F112" s="19"/>
      <c r="G112" s="12">
        <v>6400</v>
      </c>
      <c r="H112" s="12">
        <v>0</v>
      </c>
      <c r="I112" s="12">
        <f>[1]октябрь!K131</f>
        <v>0</v>
      </c>
      <c r="J112" s="12">
        <v>0</v>
      </c>
      <c r="K112" s="12">
        <f>I112+J112</f>
        <v>0</v>
      </c>
      <c r="L112" s="39">
        <f t="shared" si="40"/>
        <v>0</v>
      </c>
      <c r="M112" s="8">
        <f>K112/G112*100</f>
        <v>0</v>
      </c>
      <c r="N112" s="9" t="e">
        <f>J112/H112*100</f>
        <v>#DIV/0!</v>
      </c>
      <c r="O112" s="1"/>
      <c r="P112" s="1"/>
      <c r="AH112" s="12">
        <v>0</v>
      </c>
      <c r="AI112" s="12">
        <f>G112</f>
        <v>6400</v>
      </c>
    </row>
    <row r="113" spans="1:35" ht="126" hidden="1" customHeight="1" x14ac:dyDescent="0.25">
      <c r="A113" s="17" t="s">
        <v>233</v>
      </c>
      <c r="B113" s="21" t="s">
        <v>20</v>
      </c>
      <c r="C113" s="19" t="s">
        <v>234</v>
      </c>
      <c r="D113" s="19" t="s">
        <v>208</v>
      </c>
      <c r="E113" s="19"/>
      <c r="F113" s="19"/>
      <c r="G113" s="12">
        <f>22000</f>
        <v>22000</v>
      </c>
      <c r="H113" s="12">
        <v>0</v>
      </c>
      <c r="I113" s="12">
        <f>[1]октябрь!K132</f>
        <v>22000</v>
      </c>
      <c r="J113" s="12">
        <v>0</v>
      </c>
      <c r="K113" s="12">
        <f>I113+J113</f>
        <v>22000</v>
      </c>
      <c r="L113" s="39">
        <f t="shared" si="40"/>
        <v>100</v>
      </c>
      <c r="M113" s="8">
        <f>K113/G113*100</f>
        <v>100</v>
      </c>
      <c r="N113" s="9" t="e">
        <f>J113/H113*100</f>
        <v>#DIV/0!</v>
      </c>
      <c r="O113" s="1"/>
      <c r="P113" s="1"/>
      <c r="AH113" s="12">
        <f>K113-G113</f>
        <v>0</v>
      </c>
      <c r="AI113" s="12">
        <v>22000</v>
      </c>
    </row>
    <row r="114" spans="1:35" ht="78.75" hidden="1" x14ac:dyDescent="0.25">
      <c r="A114" s="17" t="s">
        <v>235</v>
      </c>
      <c r="B114" s="22"/>
      <c r="C114" s="19" t="s">
        <v>236</v>
      </c>
      <c r="D114" s="19"/>
      <c r="E114" s="19"/>
      <c r="F114" s="19"/>
      <c r="G114" s="12">
        <f>G115</f>
        <v>0</v>
      </c>
      <c r="H114" s="12">
        <f t="shared" ref="H114:AI114" si="46">H115</f>
        <v>0</v>
      </c>
      <c r="I114" s="12">
        <f t="shared" si="46"/>
        <v>0</v>
      </c>
      <c r="J114" s="12">
        <f t="shared" si="46"/>
        <v>2000</v>
      </c>
      <c r="K114" s="12">
        <f t="shared" si="46"/>
        <v>2000</v>
      </c>
      <c r="L114" s="12" t="e">
        <f t="shared" si="46"/>
        <v>#DIV/0!</v>
      </c>
      <c r="M114" s="12" t="e">
        <f t="shared" si="46"/>
        <v>#DIV/0!</v>
      </c>
      <c r="N114" s="12" t="e">
        <f t="shared" si="46"/>
        <v>#DIV/0!</v>
      </c>
      <c r="O114" s="12">
        <f t="shared" si="46"/>
        <v>0</v>
      </c>
      <c r="P114" s="12">
        <f t="shared" si="46"/>
        <v>0</v>
      </c>
      <c r="Q114" s="12">
        <f t="shared" si="46"/>
        <v>0</v>
      </c>
      <c r="R114" s="12">
        <f t="shared" si="46"/>
        <v>0</v>
      </c>
      <c r="S114" s="12">
        <f t="shared" si="46"/>
        <v>0</v>
      </c>
      <c r="T114" s="12">
        <f t="shared" si="46"/>
        <v>0</v>
      </c>
      <c r="U114" s="12">
        <f t="shared" si="46"/>
        <v>0</v>
      </c>
      <c r="V114" s="12">
        <f t="shared" si="46"/>
        <v>0</v>
      </c>
      <c r="W114" s="12">
        <f t="shared" si="46"/>
        <v>0</v>
      </c>
      <c r="X114" s="12">
        <f t="shared" si="46"/>
        <v>0</v>
      </c>
      <c r="Y114" s="12">
        <f t="shared" si="46"/>
        <v>0</v>
      </c>
      <c r="Z114" s="12">
        <f t="shared" si="46"/>
        <v>0</v>
      </c>
      <c r="AA114" s="12">
        <f t="shared" si="46"/>
        <v>0</v>
      </c>
      <c r="AB114" s="12">
        <f t="shared" si="46"/>
        <v>0</v>
      </c>
      <c r="AC114" s="12">
        <f t="shared" si="46"/>
        <v>0</v>
      </c>
      <c r="AD114" s="12">
        <f t="shared" si="46"/>
        <v>0</v>
      </c>
      <c r="AE114" s="12">
        <f t="shared" si="46"/>
        <v>0</v>
      </c>
      <c r="AF114" s="12">
        <f t="shared" si="46"/>
        <v>0</v>
      </c>
      <c r="AG114" s="12">
        <f t="shared" si="46"/>
        <v>0</v>
      </c>
      <c r="AH114" s="12">
        <f t="shared" si="46"/>
        <v>2000</v>
      </c>
      <c r="AI114" s="12">
        <f t="shared" si="46"/>
        <v>2000</v>
      </c>
    </row>
    <row r="115" spans="1:35" ht="78.75" hidden="1" customHeight="1" x14ac:dyDescent="0.25">
      <c r="A115" s="17" t="s">
        <v>237</v>
      </c>
      <c r="B115" s="21" t="s">
        <v>20</v>
      </c>
      <c r="C115" s="19" t="s">
        <v>238</v>
      </c>
      <c r="D115" s="19" t="s">
        <v>185</v>
      </c>
      <c r="E115" s="19"/>
      <c r="F115" s="19"/>
      <c r="G115" s="12">
        <v>0</v>
      </c>
      <c r="H115" s="12"/>
      <c r="I115" s="12">
        <v>0</v>
      </c>
      <c r="J115" s="12">
        <f>2000</f>
        <v>2000</v>
      </c>
      <c r="K115" s="12">
        <f>I115+J115</f>
        <v>2000</v>
      </c>
      <c r="L115" s="39" t="e">
        <f t="shared" si="40"/>
        <v>#DIV/0!</v>
      </c>
      <c r="M115" s="8" t="e">
        <f>K115/G115*100</f>
        <v>#DIV/0!</v>
      </c>
      <c r="N115" s="9" t="e">
        <f>J115/H115*100</f>
        <v>#DIV/0!</v>
      </c>
      <c r="O115" s="1"/>
      <c r="P115" s="1"/>
      <c r="AH115" s="12">
        <f>K115-G115</f>
        <v>2000</v>
      </c>
      <c r="AI115" s="12">
        <f>K115</f>
        <v>2000</v>
      </c>
    </row>
    <row r="116" spans="1:35" ht="63.75" hidden="1" customHeight="1" x14ac:dyDescent="0.25">
      <c r="A116" s="17" t="s">
        <v>239</v>
      </c>
      <c r="B116" s="21"/>
      <c r="C116" s="19" t="s">
        <v>240</v>
      </c>
      <c r="D116" s="19"/>
      <c r="E116" s="19"/>
      <c r="F116" s="19"/>
      <c r="G116" s="12">
        <f>G117+G119</f>
        <v>157000</v>
      </c>
      <c r="H116" s="12">
        <f t="shared" ref="H116:AI116" si="47">H117+H119</f>
        <v>0</v>
      </c>
      <c r="I116" s="12">
        <f t="shared" si="47"/>
        <v>56000</v>
      </c>
      <c r="J116" s="12">
        <f t="shared" si="47"/>
        <v>6500</v>
      </c>
      <c r="K116" s="12">
        <f t="shared" si="47"/>
        <v>62500</v>
      </c>
      <c r="L116" s="12">
        <f t="shared" si="47"/>
        <v>142.04545454545453</v>
      </c>
      <c r="M116" s="12">
        <f t="shared" si="47"/>
        <v>142.04545454545453</v>
      </c>
      <c r="N116" s="12" t="e">
        <f t="shared" si="47"/>
        <v>#DIV/0!</v>
      </c>
      <c r="O116" s="12">
        <f t="shared" si="47"/>
        <v>0</v>
      </c>
      <c r="P116" s="12">
        <f t="shared" si="47"/>
        <v>0</v>
      </c>
      <c r="Q116" s="12">
        <f t="shared" si="47"/>
        <v>0</v>
      </c>
      <c r="R116" s="12">
        <f t="shared" si="47"/>
        <v>0</v>
      </c>
      <c r="S116" s="12">
        <f t="shared" si="47"/>
        <v>0</v>
      </c>
      <c r="T116" s="12">
        <f t="shared" si="47"/>
        <v>0</v>
      </c>
      <c r="U116" s="12">
        <f t="shared" si="47"/>
        <v>0</v>
      </c>
      <c r="V116" s="12">
        <f t="shared" si="47"/>
        <v>0</v>
      </c>
      <c r="W116" s="12">
        <f t="shared" si="47"/>
        <v>0</v>
      </c>
      <c r="X116" s="12">
        <f t="shared" si="47"/>
        <v>0</v>
      </c>
      <c r="Y116" s="12">
        <f t="shared" si="47"/>
        <v>0</v>
      </c>
      <c r="Z116" s="12">
        <f t="shared" si="47"/>
        <v>0</v>
      </c>
      <c r="AA116" s="12">
        <f t="shared" si="47"/>
        <v>0</v>
      </c>
      <c r="AB116" s="12">
        <f t="shared" si="47"/>
        <v>0</v>
      </c>
      <c r="AC116" s="12">
        <f t="shared" si="47"/>
        <v>0</v>
      </c>
      <c r="AD116" s="12">
        <f t="shared" si="47"/>
        <v>0</v>
      </c>
      <c r="AE116" s="12">
        <f t="shared" si="47"/>
        <v>0</v>
      </c>
      <c r="AF116" s="12">
        <f t="shared" si="47"/>
        <v>0</v>
      </c>
      <c r="AG116" s="12">
        <f t="shared" si="47"/>
        <v>0</v>
      </c>
      <c r="AH116" s="12">
        <f t="shared" si="47"/>
        <v>18500</v>
      </c>
      <c r="AI116" s="12">
        <f t="shared" si="47"/>
        <v>175500</v>
      </c>
    </row>
    <row r="117" spans="1:35" ht="110.25" hidden="1" customHeight="1" x14ac:dyDescent="0.25">
      <c r="A117" s="17" t="s">
        <v>241</v>
      </c>
      <c r="B117" s="21"/>
      <c r="C117" s="19" t="s">
        <v>242</v>
      </c>
      <c r="D117" s="19"/>
      <c r="E117" s="19"/>
      <c r="F117" s="19"/>
      <c r="G117" s="12">
        <f>G118</f>
        <v>113000</v>
      </c>
      <c r="H117" s="12">
        <f t="shared" ref="H117:AI117" si="48">H118</f>
        <v>0</v>
      </c>
      <c r="I117" s="12">
        <f t="shared" si="48"/>
        <v>0</v>
      </c>
      <c r="J117" s="12">
        <f t="shared" si="48"/>
        <v>0</v>
      </c>
      <c r="K117" s="12">
        <f t="shared" si="48"/>
        <v>0</v>
      </c>
      <c r="L117" s="12">
        <f t="shared" si="48"/>
        <v>0</v>
      </c>
      <c r="M117" s="12">
        <f t="shared" si="48"/>
        <v>0</v>
      </c>
      <c r="N117" s="12" t="e">
        <f t="shared" si="48"/>
        <v>#DIV/0!</v>
      </c>
      <c r="O117" s="12">
        <f t="shared" si="48"/>
        <v>0</v>
      </c>
      <c r="P117" s="12">
        <f t="shared" si="48"/>
        <v>0</v>
      </c>
      <c r="Q117" s="12">
        <f t="shared" si="48"/>
        <v>0</v>
      </c>
      <c r="R117" s="12">
        <f t="shared" si="48"/>
        <v>0</v>
      </c>
      <c r="S117" s="12">
        <f t="shared" si="48"/>
        <v>0</v>
      </c>
      <c r="T117" s="12">
        <f t="shared" si="48"/>
        <v>0</v>
      </c>
      <c r="U117" s="12">
        <f t="shared" si="48"/>
        <v>0</v>
      </c>
      <c r="V117" s="12">
        <f t="shared" si="48"/>
        <v>0</v>
      </c>
      <c r="W117" s="12">
        <f t="shared" si="48"/>
        <v>0</v>
      </c>
      <c r="X117" s="12">
        <f t="shared" si="48"/>
        <v>0</v>
      </c>
      <c r="Y117" s="12">
        <f t="shared" si="48"/>
        <v>0</v>
      </c>
      <c r="Z117" s="12">
        <f t="shared" si="48"/>
        <v>0</v>
      </c>
      <c r="AA117" s="12">
        <f t="shared" si="48"/>
        <v>0</v>
      </c>
      <c r="AB117" s="12">
        <f t="shared" si="48"/>
        <v>0</v>
      </c>
      <c r="AC117" s="12">
        <f t="shared" si="48"/>
        <v>0</v>
      </c>
      <c r="AD117" s="12">
        <f t="shared" si="48"/>
        <v>0</v>
      </c>
      <c r="AE117" s="12">
        <f t="shared" si="48"/>
        <v>0</v>
      </c>
      <c r="AF117" s="12">
        <f t="shared" si="48"/>
        <v>0</v>
      </c>
      <c r="AG117" s="12">
        <f t="shared" si="48"/>
        <v>0</v>
      </c>
      <c r="AH117" s="12">
        <f t="shared" si="48"/>
        <v>0</v>
      </c>
      <c r="AI117" s="12">
        <f t="shared" si="48"/>
        <v>113000</v>
      </c>
    </row>
    <row r="118" spans="1:35" ht="96.75" hidden="1" customHeight="1" x14ac:dyDescent="0.25">
      <c r="A118" s="17" t="s">
        <v>243</v>
      </c>
      <c r="B118" s="21" t="s">
        <v>20</v>
      </c>
      <c r="C118" s="19" t="s">
        <v>244</v>
      </c>
      <c r="D118" s="19" t="s">
        <v>208</v>
      </c>
      <c r="E118" s="19"/>
      <c r="F118" s="19"/>
      <c r="G118" s="12">
        <v>113000</v>
      </c>
      <c r="H118" s="12">
        <v>0</v>
      </c>
      <c r="I118" s="12">
        <f>[1]октябрь!K140</f>
        <v>0</v>
      </c>
      <c r="J118" s="12">
        <v>0</v>
      </c>
      <c r="K118" s="12">
        <f>I118+J118</f>
        <v>0</v>
      </c>
      <c r="L118" s="39">
        <f t="shared" si="40"/>
        <v>0</v>
      </c>
      <c r="M118" s="8">
        <f>K118/G118*100</f>
        <v>0</v>
      </c>
      <c r="N118" s="9" t="e">
        <f>J118/H118*100</f>
        <v>#DIV/0!</v>
      </c>
      <c r="O118" s="1"/>
      <c r="P118" s="1"/>
      <c r="AH118" s="12">
        <v>0</v>
      </c>
      <c r="AI118" s="12">
        <f>G118</f>
        <v>113000</v>
      </c>
    </row>
    <row r="119" spans="1:35" ht="94.5" hidden="1" customHeight="1" x14ac:dyDescent="0.25">
      <c r="A119" s="17" t="s">
        <v>245</v>
      </c>
      <c r="B119" s="21"/>
      <c r="C119" s="19" t="s">
        <v>246</v>
      </c>
      <c r="D119" s="19"/>
      <c r="E119" s="19"/>
      <c r="F119" s="19"/>
      <c r="G119" s="12">
        <f>G120</f>
        <v>44000</v>
      </c>
      <c r="H119" s="12">
        <f t="shared" ref="H119:AI119" si="49">H120</f>
        <v>0</v>
      </c>
      <c r="I119" s="12">
        <f t="shared" si="49"/>
        <v>56000</v>
      </c>
      <c r="J119" s="12">
        <f t="shared" si="49"/>
        <v>6500</v>
      </c>
      <c r="K119" s="12">
        <f t="shared" si="49"/>
        <v>62500</v>
      </c>
      <c r="L119" s="12">
        <f t="shared" si="49"/>
        <v>142.04545454545453</v>
      </c>
      <c r="M119" s="12">
        <f t="shared" si="49"/>
        <v>142.04545454545453</v>
      </c>
      <c r="N119" s="12" t="e">
        <f t="shared" si="49"/>
        <v>#DIV/0!</v>
      </c>
      <c r="O119" s="12">
        <f t="shared" si="49"/>
        <v>0</v>
      </c>
      <c r="P119" s="12">
        <f t="shared" si="49"/>
        <v>0</v>
      </c>
      <c r="Q119" s="12">
        <f t="shared" si="49"/>
        <v>0</v>
      </c>
      <c r="R119" s="12">
        <f t="shared" si="49"/>
        <v>0</v>
      </c>
      <c r="S119" s="12">
        <f t="shared" si="49"/>
        <v>0</v>
      </c>
      <c r="T119" s="12">
        <f t="shared" si="49"/>
        <v>0</v>
      </c>
      <c r="U119" s="12">
        <f t="shared" si="49"/>
        <v>0</v>
      </c>
      <c r="V119" s="12">
        <f t="shared" si="49"/>
        <v>0</v>
      </c>
      <c r="W119" s="12">
        <f t="shared" si="49"/>
        <v>0</v>
      </c>
      <c r="X119" s="12">
        <f t="shared" si="49"/>
        <v>0</v>
      </c>
      <c r="Y119" s="12">
        <f t="shared" si="49"/>
        <v>0</v>
      </c>
      <c r="Z119" s="12">
        <f t="shared" si="49"/>
        <v>0</v>
      </c>
      <c r="AA119" s="12">
        <f t="shared" si="49"/>
        <v>0</v>
      </c>
      <c r="AB119" s="12">
        <f t="shared" si="49"/>
        <v>0</v>
      </c>
      <c r="AC119" s="12">
        <f t="shared" si="49"/>
        <v>0</v>
      </c>
      <c r="AD119" s="12">
        <f t="shared" si="49"/>
        <v>0</v>
      </c>
      <c r="AE119" s="12">
        <f t="shared" si="49"/>
        <v>0</v>
      </c>
      <c r="AF119" s="12">
        <f t="shared" si="49"/>
        <v>0</v>
      </c>
      <c r="AG119" s="12">
        <f t="shared" si="49"/>
        <v>0</v>
      </c>
      <c r="AH119" s="12">
        <f t="shared" si="49"/>
        <v>18500</v>
      </c>
      <c r="AI119" s="12">
        <f t="shared" si="49"/>
        <v>62500</v>
      </c>
    </row>
    <row r="120" spans="1:35" ht="94.5" hidden="1" customHeight="1" x14ac:dyDescent="0.25">
      <c r="A120" s="17" t="s">
        <v>247</v>
      </c>
      <c r="B120" s="21" t="s">
        <v>20</v>
      </c>
      <c r="C120" s="19" t="s">
        <v>248</v>
      </c>
      <c r="D120" s="19" t="s">
        <v>185</v>
      </c>
      <c r="E120" s="19"/>
      <c r="F120" s="19"/>
      <c r="G120" s="12">
        <f>20000+24000</f>
        <v>44000</v>
      </c>
      <c r="H120" s="12">
        <v>0</v>
      </c>
      <c r="I120" s="12">
        <f>[1]октябрь!K145</f>
        <v>56000</v>
      </c>
      <c r="J120" s="12">
        <f>2000+500+4000</f>
        <v>6500</v>
      </c>
      <c r="K120" s="12">
        <f>I120+J120</f>
        <v>62500</v>
      </c>
      <c r="L120" s="39">
        <f t="shared" si="40"/>
        <v>142.04545454545453</v>
      </c>
      <c r="M120" s="8">
        <f>K120/G120*100</f>
        <v>142.04545454545453</v>
      </c>
      <c r="N120" s="9" t="e">
        <f>J120/H120*100</f>
        <v>#DIV/0!</v>
      </c>
      <c r="O120" s="1"/>
      <c r="P120" s="1"/>
      <c r="AH120" s="12">
        <f>K120-G120</f>
        <v>18500</v>
      </c>
      <c r="AI120" s="12">
        <f>AH120+G120</f>
        <v>62500</v>
      </c>
    </row>
    <row r="121" spans="1:35" ht="63.75" hidden="1" customHeight="1" x14ac:dyDescent="0.25">
      <c r="A121" s="17" t="s">
        <v>249</v>
      </c>
      <c r="B121" s="18"/>
      <c r="C121" s="19" t="s">
        <v>250</v>
      </c>
      <c r="D121" s="19"/>
      <c r="E121" s="19"/>
      <c r="F121" s="19"/>
      <c r="G121" s="12">
        <f>G122+G123</f>
        <v>5500</v>
      </c>
      <c r="H121" s="12">
        <f t="shared" ref="H121:AI121" si="50">H122+H123</f>
        <v>0</v>
      </c>
      <c r="I121" s="12">
        <f t="shared" si="50"/>
        <v>4304.21</v>
      </c>
      <c r="J121" s="12">
        <f t="shared" si="50"/>
        <v>480.5</v>
      </c>
      <c r="K121" s="12">
        <f t="shared" si="50"/>
        <v>4784.71</v>
      </c>
      <c r="L121" s="12">
        <f t="shared" si="50"/>
        <v>122.69420000000001</v>
      </c>
      <c r="M121" s="12">
        <f t="shared" si="50"/>
        <v>122.69420000000001</v>
      </c>
      <c r="N121" s="12" t="e">
        <f t="shared" si="50"/>
        <v>#DIV/0!</v>
      </c>
      <c r="O121" s="12">
        <f t="shared" si="50"/>
        <v>0</v>
      </c>
      <c r="P121" s="12">
        <f t="shared" si="50"/>
        <v>0</v>
      </c>
      <c r="Q121" s="12">
        <f t="shared" si="50"/>
        <v>0</v>
      </c>
      <c r="R121" s="12">
        <f t="shared" si="50"/>
        <v>0</v>
      </c>
      <c r="S121" s="12">
        <f t="shared" si="50"/>
        <v>0</v>
      </c>
      <c r="T121" s="12">
        <f t="shared" si="50"/>
        <v>0</v>
      </c>
      <c r="U121" s="12">
        <f t="shared" si="50"/>
        <v>0</v>
      </c>
      <c r="V121" s="12">
        <f t="shared" si="50"/>
        <v>0</v>
      </c>
      <c r="W121" s="12">
        <f t="shared" si="50"/>
        <v>0</v>
      </c>
      <c r="X121" s="12">
        <f t="shared" si="50"/>
        <v>0</v>
      </c>
      <c r="Y121" s="12">
        <f t="shared" si="50"/>
        <v>0</v>
      </c>
      <c r="Z121" s="12">
        <f t="shared" si="50"/>
        <v>0</v>
      </c>
      <c r="AA121" s="12">
        <f t="shared" si="50"/>
        <v>0</v>
      </c>
      <c r="AB121" s="12">
        <f t="shared" si="50"/>
        <v>0</v>
      </c>
      <c r="AC121" s="12">
        <f t="shared" si="50"/>
        <v>0</v>
      </c>
      <c r="AD121" s="12">
        <f t="shared" si="50"/>
        <v>0</v>
      </c>
      <c r="AE121" s="12">
        <f t="shared" si="50"/>
        <v>0</v>
      </c>
      <c r="AF121" s="12">
        <f t="shared" si="50"/>
        <v>0</v>
      </c>
      <c r="AG121" s="12">
        <f t="shared" si="50"/>
        <v>0</v>
      </c>
      <c r="AH121" s="12">
        <f t="shared" si="50"/>
        <v>0</v>
      </c>
      <c r="AI121" s="12">
        <f t="shared" si="50"/>
        <v>5500</v>
      </c>
    </row>
    <row r="122" spans="1:35" ht="126.75" hidden="1" customHeight="1" x14ac:dyDescent="0.25">
      <c r="A122" s="17" t="s">
        <v>251</v>
      </c>
      <c r="B122" s="21" t="s">
        <v>20</v>
      </c>
      <c r="C122" s="19" t="s">
        <v>252</v>
      </c>
      <c r="D122" s="19" t="s">
        <v>185</v>
      </c>
      <c r="E122" s="19"/>
      <c r="F122" s="19"/>
      <c r="G122" s="12">
        <f>10000-5000</f>
        <v>5000</v>
      </c>
      <c r="H122" s="12">
        <v>0</v>
      </c>
      <c r="I122" s="12">
        <f>[1]октябрь!K148</f>
        <v>4154.21</v>
      </c>
      <c r="J122" s="12">
        <f>150+30.5+300</f>
        <v>480.5</v>
      </c>
      <c r="K122" s="14">
        <f>I122+J122</f>
        <v>4634.71</v>
      </c>
      <c r="L122" s="39">
        <f t="shared" ref="L122:L141" si="51">IF(M122&gt;200,"свыше200,0",M122)</f>
        <v>92.694200000000009</v>
      </c>
      <c r="M122" s="8">
        <f>K122/G122*100</f>
        <v>92.694200000000009</v>
      </c>
      <c r="N122" s="9" t="e">
        <f>J122/H122*100</f>
        <v>#DIV/0!</v>
      </c>
      <c r="O122" s="1"/>
      <c r="P122" s="1"/>
      <c r="AH122" s="12">
        <v>0</v>
      </c>
      <c r="AI122" s="12">
        <f>G122</f>
        <v>5000</v>
      </c>
    </row>
    <row r="123" spans="1:35" ht="108" hidden="1" customHeight="1" x14ac:dyDescent="0.25">
      <c r="A123" s="17" t="s">
        <v>253</v>
      </c>
      <c r="B123" s="21" t="s">
        <v>20</v>
      </c>
      <c r="C123" s="19" t="s">
        <v>254</v>
      </c>
      <c r="D123" s="19" t="s">
        <v>185</v>
      </c>
      <c r="E123" s="19"/>
      <c r="F123" s="19"/>
      <c r="G123" s="12">
        <f>15000-14500</f>
        <v>500</v>
      </c>
      <c r="H123" s="12">
        <v>0</v>
      </c>
      <c r="I123" s="12">
        <f>[1]октябрь!K150</f>
        <v>150</v>
      </c>
      <c r="J123" s="12">
        <v>0</v>
      </c>
      <c r="K123" s="14">
        <f>I123+J123</f>
        <v>150</v>
      </c>
      <c r="L123" s="39">
        <f t="shared" si="51"/>
        <v>30</v>
      </c>
      <c r="M123" s="8">
        <f>K123/G123*100</f>
        <v>30</v>
      </c>
      <c r="N123" s="9" t="e">
        <f>J123/H123*100</f>
        <v>#DIV/0!</v>
      </c>
      <c r="O123" s="1"/>
      <c r="P123" s="1"/>
      <c r="AH123" s="12">
        <v>0</v>
      </c>
      <c r="AI123" s="12">
        <f>AH123+G123</f>
        <v>500</v>
      </c>
    </row>
    <row r="124" spans="1:35" ht="63" hidden="1" x14ac:dyDescent="0.25">
      <c r="A124" s="17" t="s">
        <v>255</v>
      </c>
      <c r="B124" s="21"/>
      <c r="C124" s="19" t="s">
        <v>256</v>
      </c>
      <c r="D124" s="19"/>
      <c r="E124" s="19"/>
      <c r="F124" s="19"/>
      <c r="G124" s="12">
        <f>G125</f>
        <v>10000</v>
      </c>
      <c r="H124" s="12">
        <f t="shared" ref="H124:AI124" si="52">H125</f>
        <v>0</v>
      </c>
      <c r="I124" s="12">
        <f t="shared" si="52"/>
        <v>10000</v>
      </c>
      <c r="J124" s="12">
        <f t="shared" si="52"/>
        <v>0</v>
      </c>
      <c r="K124" s="12">
        <f t="shared" si="52"/>
        <v>10000</v>
      </c>
      <c r="L124" s="12">
        <f t="shared" si="52"/>
        <v>100</v>
      </c>
      <c r="M124" s="12">
        <f t="shared" si="52"/>
        <v>100</v>
      </c>
      <c r="N124" s="12" t="e">
        <f t="shared" si="52"/>
        <v>#DIV/0!</v>
      </c>
      <c r="O124" s="12">
        <f t="shared" si="52"/>
        <v>0</v>
      </c>
      <c r="P124" s="12">
        <f t="shared" si="52"/>
        <v>0</v>
      </c>
      <c r="Q124" s="12">
        <f t="shared" si="52"/>
        <v>0</v>
      </c>
      <c r="R124" s="12">
        <f t="shared" si="52"/>
        <v>0</v>
      </c>
      <c r="S124" s="12">
        <f t="shared" si="52"/>
        <v>0</v>
      </c>
      <c r="T124" s="12">
        <f t="shared" si="52"/>
        <v>0</v>
      </c>
      <c r="U124" s="12">
        <f t="shared" si="52"/>
        <v>0</v>
      </c>
      <c r="V124" s="12">
        <f t="shared" si="52"/>
        <v>0</v>
      </c>
      <c r="W124" s="12">
        <f t="shared" si="52"/>
        <v>0</v>
      </c>
      <c r="X124" s="12">
        <f t="shared" si="52"/>
        <v>0</v>
      </c>
      <c r="Y124" s="12">
        <f t="shared" si="52"/>
        <v>0</v>
      </c>
      <c r="Z124" s="12">
        <f t="shared" si="52"/>
        <v>0</v>
      </c>
      <c r="AA124" s="12">
        <f t="shared" si="52"/>
        <v>0</v>
      </c>
      <c r="AB124" s="12">
        <f t="shared" si="52"/>
        <v>0</v>
      </c>
      <c r="AC124" s="12">
        <f t="shared" si="52"/>
        <v>0</v>
      </c>
      <c r="AD124" s="12">
        <f t="shared" si="52"/>
        <v>0</v>
      </c>
      <c r="AE124" s="12">
        <f t="shared" si="52"/>
        <v>0</v>
      </c>
      <c r="AF124" s="12">
        <f t="shared" si="52"/>
        <v>0</v>
      </c>
      <c r="AG124" s="12">
        <f t="shared" si="52"/>
        <v>0</v>
      </c>
      <c r="AH124" s="12">
        <f t="shared" si="52"/>
        <v>0</v>
      </c>
      <c r="AI124" s="12">
        <f t="shared" si="52"/>
        <v>10000</v>
      </c>
    </row>
    <row r="125" spans="1:35" ht="78.75" hidden="1" x14ac:dyDescent="0.25">
      <c r="A125" s="17" t="s">
        <v>257</v>
      </c>
      <c r="B125" s="21" t="s">
        <v>20</v>
      </c>
      <c r="C125" s="19" t="s">
        <v>258</v>
      </c>
      <c r="D125" s="19" t="s">
        <v>185</v>
      </c>
      <c r="E125" s="19"/>
      <c r="F125" s="19"/>
      <c r="G125" s="12">
        <f>10000</f>
        <v>10000</v>
      </c>
      <c r="H125" s="12"/>
      <c r="I125" s="12">
        <f>[1]октябрь!K152</f>
        <v>10000</v>
      </c>
      <c r="J125" s="12">
        <v>0</v>
      </c>
      <c r="K125" s="14">
        <f>I125+J125</f>
        <v>10000</v>
      </c>
      <c r="L125" s="39">
        <f t="shared" si="51"/>
        <v>100</v>
      </c>
      <c r="M125" s="8">
        <f>K125/G125*100</f>
        <v>100</v>
      </c>
      <c r="N125" s="9" t="e">
        <f>J125/H125*100</f>
        <v>#DIV/0!</v>
      </c>
      <c r="O125" s="1"/>
      <c r="P125" s="1"/>
      <c r="AH125" s="12">
        <f>K125-G125</f>
        <v>0</v>
      </c>
      <c r="AI125" s="12">
        <f>G125</f>
        <v>10000</v>
      </c>
    </row>
    <row r="126" spans="1:35" ht="64.5" hidden="1" customHeight="1" x14ac:dyDescent="0.25">
      <c r="A126" s="17" t="s">
        <v>259</v>
      </c>
      <c r="B126" s="21"/>
      <c r="C126" s="19" t="s">
        <v>260</v>
      </c>
      <c r="D126" s="19"/>
      <c r="E126" s="19"/>
      <c r="F126" s="19"/>
      <c r="G126" s="12">
        <f>G127+G128</f>
        <v>5300</v>
      </c>
      <c r="H126" s="12">
        <f t="shared" ref="H126:AI126" si="53">H127+H128</f>
        <v>0</v>
      </c>
      <c r="I126" s="12">
        <f t="shared" si="53"/>
        <v>4000</v>
      </c>
      <c r="J126" s="12">
        <f t="shared" si="53"/>
        <v>2000</v>
      </c>
      <c r="K126" s="12">
        <f t="shared" si="53"/>
        <v>6000</v>
      </c>
      <c r="L126" s="12">
        <f t="shared" si="53"/>
        <v>221.21212121212122</v>
      </c>
      <c r="M126" s="12">
        <f t="shared" si="53"/>
        <v>221.21212121212122</v>
      </c>
      <c r="N126" s="12" t="e">
        <f t="shared" si="53"/>
        <v>#DIV/0!</v>
      </c>
      <c r="O126" s="12">
        <f t="shared" si="53"/>
        <v>0</v>
      </c>
      <c r="P126" s="12">
        <f t="shared" si="53"/>
        <v>0</v>
      </c>
      <c r="Q126" s="12">
        <f t="shared" si="53"/>
        <v>0</v>
      </c>
      <c r="R126" s="12">
        <f t="shared" si="53"/>
        <v>0</v>
      </c>
      <c r="S126" s="12">
        <f t="shared" si="53"/>
        <v>0</v>
      </c>
      <c r="T126" s="12">
        <f t="shared" si="53"/>
        <v>0</v>
      </c>
      <c r="U126" s="12">
        <f t="shared" si="53"/>
        <v>0</v>
      </c>
      <c r="V126" s="12">
        <f t="shared" si="53"/>
        <v>0</v>
      </c>
      <c r="W126" s="12">
        <f t="shared" si="53"/>
        <v>0</v>
      </c>
      <c r="X126" s="12">
        <f t="shared" si="53"/>
        <v>0</v>
      </c>
      <c r="Y126" s="12">
        <f t="shared" si="53"/>
        <v>0</v>
      </c>
      <c r="Z126" s="12">
        <f t="shared" si="53"/>
        <v>0</v>
      </c>
      <c r="AA126" s="12">
        <f t="shared" si="53"/>
        <v>0</v>
      </c>
      <c r="AB126" s="12">
        <f t="shared" si="53"/>
        <v>0</v>
      </c>
      <c r="AC126" s="12">
        <f t="shared" si="53"/>
        <v>0</v>
      </c>
      <c r="AD126" s="12">
        <f t="shared" si="53"/>
        <v>0</v>
      </c>
      <c r="AE126" s="12">
        <f t="shared" si="53"/>
        <v>0</v>
      </c>
      <c r="AF126" s="12">
        <f t="shared" si="53"/>
        <v>0</v>
      </c>
      <c r="AG126" s="12">
        <f t="shared" si="53"/>
        <v>0</v>
      </c>
      <c r="AH126" s="12">
        <f t="shared" si="53"/>
        <v>700</v>
      </c>
      <c r="AI126" s="12">
        <f t="shared" si="53"/>
        <v>6000</v>
      </c>
    </row>
    <row r="127" spans="1:35" ht="125.25" hidden="1" customHeight="1" x14ac:dyDescent="0.25">
      <c r="A127" s="17" t="s">
        <v>261</v>
      </c>
      <c r="B127" s="21" t="s">
        <v>20</v>
      </c>
      <c r="C127" s="19" t="s">
        <v>262</v>
      </c>
      <c r="D127" s="33" t="s">
        <v>185</v>
      </c>
      <c r="E127" s="33"/>
      <c r="F127" s="33"/>
      <c r="G127" s="34">
        <v>3300</v>
      </c>
      <c r="H127" s="34">
        <v>0</v>
      </c>
      <c r="I127" s="12">
        <f>[1]октябрь!K154</f>
        <v>2000</v>
      </c>
      <c r="J127" s="34">
        <f>2000</f>
        <v>2000</v>
      </c>
      <c r="K127" s="35">
        <f>I127+J127</f>
        <v>4000</v>
      </c>
      <c r="L127" s="39">
        <f t="shared" si="51"/>
        <v>121.21212121212122</v>
      </c>
      <c r="M127" s="8">
        <f>K127/G127*100</f>
        <v>121.21212121212122</v>
      </c>
      <c r="N127" s="9" t="e">
        <f>J127/H127*100</f>
        <v>#DIV/0!</v>
      </c>
      <c r="O127" s="1"/>
      <c r="P127" s="1"/>
      <c r="AH127" s="34">
        <f>K127-G127</f>
        <v>700</v>
      </c>
      <c r="AI127" s="34">
        <f>AH127+G127</f>
        <v>4000</v>
      </c>
    </row>
    <row r="128" spans="1:35" ht="78.75" hidden="1" customHeight="1" x14ac:dyDescent="0.25">
      <c r="A128" s="36" t="s">
        <v>263</v>
      </c>
      <c r="B128" s="37" t="s">
        <v>20</v>
      </c>
      <c r="C128" s="33" t="s">
        <v>264</v>
      </c>
      <c r="D128" s="33" t="s">
        <v>185</v>
      </c>
      <c r="E128" s="33"/>
      <c r="F128" s="33"/>
      <c r="G128" s="34">
        <f>5000-3000</f>
        <v>2000</v>
      </c>
      <c r="H128" s="34">
        <v>0</v>
      </c>
      <c r="I128" s="12">
        <f>[1]октябрь!K156</f>
        <v>2000</v>
      </c>
      <c r="J128" s="34">
        <v>0</v>
      </c>
      <c r="K128" s="35">
        <f>I128+J128</f>
        <v>2000</v>
      </c>
      <c r="L128" s="39">
        <f t="shared" si="51"/>
        <v>100</v>
      </c>
      <c r="M128" s="8">
        <f>K128/G128*100</f>
        <v>100</v>
      </c>
      <c r="N128" s="9" t="e">
        <f>J128/H128*100</f>
        <v>#DIV/0!</v>
      </c>
      <c r="O128" s="1"/>
      <c r="P128" s="1"/>
      <c r="AH128" s="34">
        <f>K128-G128</f>
        <v>0</v>
      </c>
      <c r="AI128" s="34">
        <f>G128</f>
        <v>2000</v>
      </c>
    </row>
    <row r="129" spans="1:35" ht="49.5" hidden="1" customHeight="1" x14ac:dyDescent="0.25">
      <c r="A129" s="17" t="s">
        <v>265</v>
      </c>
      <c r="B129" s="21"/>
      <c r="C129" s="19" t="s">
        <v>266</v>
      </c>
      <c r="D129" s="19"/>
      <c r="E129" s="19"/>
      <c r="F129" s="19"/>
      <c r="G129" s="12">
        <f>G132+G130</f>
        <v>197000</v>
      </c>
      <c r="H129" s="12">
        <f t="shared" ref="H129:AI129" si="54">H132+H130</f>
        <v>0</v>
      </c>
      <c r="I129" s="12">
        <f t="shared" si="54"/>
        <v>97132.14</v>
      </c>
      <c r="J129" s="12">
        <f t="shared" si="54"/>
        <v>2000</v>
      </c>
      <c r="K129" s="12">
        <f t="shared" si="54"/>
        <v>99132.14</v>
      </c>
      <c r="L129" s="12">
        <f t="shared" si="54"/>
        <v>349.14579268200282</v>
      </c>
      <c r="M129" s="12">
        <f t="shared" si="54"/>
        <v>349.14579268200282</v>
      </c>
      <c r="N129" s="12" t="e">
        <f t="shared" si="54"/>
        <v>#DIV/0!</v>
      </c>
      <c r="O129" s="12">
        <f t="shared" si="54"/>
        <v>0</v>
      </c>
      <c r="P129" s="12">
        <f t="shared" si="54"/>
        <v>0</v>
      </c>
      <c r="Q129" s="12">
        <f t="shared" si="54"/>
        <v>0</v>
      </c>
      <c r="R129" s="12">
        <f t="shared" si="54"/>
        <v>0</v>
      </c>
      <c r="S129" s="12">
        <f t="shared" si="54"/>
        <v>0</v>
      </c>
      <c r="T129" s="12">
        <f t="shared" si="54"/>
        <v>0</v>
      </c>
      <c r="U129" s="12">
        <f t="shared" si="54"/>
        <v>0</v>
      </c>
      <c r="V129" s="12">
        <f t="shared" si="54"/>
        <v>0</v>
      </c>
      <c r="W129" s="12">
        <f t="shared" si="54"/>
        <v>0</v>
      </c>
      <c r="X129" s="12">
        <f t="shared" si="54"/>
        <v>0</v>
      </c>
      <c r="Y129" s="12">
        <f t="shared" si="54"/>
        <v>0</v>
      </c>
      <c r="Z129" s="12">
        <f t="shared" si="54"/>
        <v>0</v>
      </c>
      <c r="AA129" s="12">
        <f t="shared" si="54"/>
        <v>0</v>
      </c>
      <c r="AB129" s="12">
        <f t="shared" si="54"/>
        <v>0</v>
      </c>
      <c r="AC129" s="12">
        <f t="shared" si="54"/>
        <v>0</v>
      </c>
      <c r="AD129" s="12">
        <f t="shared" si="54"/>
        <v>0</v>
      </c>
      <c r="AE129" s="12">
        <f t="shared" si="54"/>
        <v>0</v>
      </c>
      <c r="AF129" s="12">
        <f t="shared" si="54"/>
        <v>0</v>
      </c>
      <c r="AG129" s="12">
        <f t="shared" si="54"/>
        <v>0</v>
      </c>
      <c r="AH129" s="12">
        <f t="shared" si="54"/>
        <v>1400</v>
      </c>
      <c r="AI129" s="12">
        <f t="shared" si="54"/>
        <v>198400</v>
      </c>
    </row>
    <row r="130" spans="1:35" ht="92.25" hidden="1" customHeight="1" x14ac:dyDescent="0.25">
      <c r="A130" s="17" t="s">
        <v>267</v>
      </c>
      <c r="B130" s="18"/>
      <c r="C130" s="19" t="s">
        <v>268</v>
      </c>
      <c r="D130" s="19"/>
      <c r="E130" s="19"/>
      <c r="F130" s="19"/>
      <c r="G130" s="12">
        <f>G131</f>
        <v>25000</v>
      </c>
      <c r="H130" s="12">
        <f t="shared" ref="H130:AI130" si="55">H131</f>
        <v>0</v>
      </c>
      <c r="I130" s="12">
        <f t="shared" si="55"/>
        <v>0</v>
      </c>
      <c r="J130" s="12">
        <f t="shared" si="55"/>
        <v>0</v>
      </c>
      <c r="K130" s="12">
        <f t="shared" si="55"/>
        <v>0</v>
      </c>
      <c r="L130" s="12">
        <f t="shared" si="55"/>
        <v>0</v>
      </c>
      <c r="M130" s="12">
        <f t="shared" si="55"/>
        <v>0</v>
      </c>
      <c r="N130" s="12" t="e">
        <f t="shared" si="55"/>
        <v>#DIV/0!</v>
      </c>
      <c r="O130" s="12">
        <f t="shared" si="55"/>
        <v>0</v>
      </c>
      <c r="P130" s="12">
        <f t="shared" si="55"/>
        <v>0</v>
      </c>
      <c r="Q130" s="12">
        <f t="shared" si="55"/>
        <v>0</v>
      </c>
      <c r="R130" s="12">
        <f t="shared" si="55"/>
        <v>0</v>
      </c>
      <c r="S130" s="12">
        <f t="shared" si="55"/>
        <v>0</v>
      </c>
      <c r="T130" s="12">
        <f t="shared" si="55"/>
        <v>0</v>
      </c>
      <c r="U130" s="12">
        <f t="shared" si="55"/>
        <v>0</v>
      </c>
      <c r="V130" s="12">
        <f t="shared" si="55"/>
        <v>0</v>
      </c>
      <c r="W130" s="12">
        <f t="shared" si="55"/>
        <v>0</v>
      </c>
      <c r="X130" s="12">
        <f t="shared" si="55"/>
        <v>0</v>
      </c>
      <c r="Y130" s="12">
        <f t="shared" si="55"/>
        <v>0</v>
      </c>
      <c r="Z130" s="12">
        <f t="shared" si="55"/>
        <v>0</v>
      </c>
      <c r="AA130" s="12">
        <f t="shared" si="55"/>
        <v>0</v>
      </c>
      <c r="AB130" s="12">
        <f t="shared" si="55"/>
        <v>0</v>
      </c>
      <c r="AC130" s="12">
        <f t="shared" si="55"/>
        <v>0</v>
      </c>
      <c r="AD130" s="12">
        <f t="shared" si="55"/>
        <v>0</v>
      </c>
      <c r="AE130" s="12">
        <f t="shared" si="55"/>
        <v>0</v>
      </c>
      <c r="AF130" s="12">
        <f t="shared" si="55"/>
        <v>0</v>
      </c>
      <c r="AG130" s="12">
        <f t="shared" si="55"/>
        <v>0</v>
      </c>
      <c r="AH130" s="12">
        <f t="shared" si="55"/>
        <v>0</v>
      </c>
      <c r="AI130" s="12">
        <f t="shared" si="55"/>
        <v>25000</v>
      </c>
    </row>
    <row r="131" spans="1:35" ht="108.75" hidden="1" customHeight="1" x14ac:dyDescent="0.25">
      <c r="A131" s="17" t="s">
        <v>269</v>
      </c>
      <c r="B131" s="21" t="s">
        <v>20</v>
      </c>
      <c r="C131" s="19" t="s">
        <v>270</v>
      </c>
      <c r="D131" s="19" t="s">
        <v>232</v>
      </c>
      <c r="E131" s="19"/>
      <c r="F131" s="19"/>
      <c r="G131" s="12">
        <v>25000</v>
      </c>
      <c r="H131" s="12">
        <v>0</v>
      </c>
      <c r="I131" s="12">
        <f>[1]октябрь!K159</f>
        <v>0</v>
      </c>
      <c r="J131" s="12">
        <v>0</v>
      </c>
      <c r="K131" s="35">
        <f>I131+J131</f>
        <v>0</v>
      </c>
      <c r="L131" s="39">
        <f t="shared" si="51"/>
        <v>0</v>
      </c>
      <c r="M131" s="8">
        <f>K131/G131*100</f>
        <v>0</v>
      </c>
      <c r="N131" s="9" t="e">
        <f t="shared" ref="N131:N162" si="56">J131/H131*100</f>
        <v>#DIV/0!</v>
      </c>
      <c r="O131" s="1"/>
      <c r="P131" s="1"/>
      <c r="AH131" s="12">
        <v>0</v>
      </c>
      <c r="AI131" s="12">
        <f>G131</f>
        <v>25000</v>
      </c>
    </row>
    <row r="132" spans="1:35" ht="75.75" hidden="1" customHeight="1" x14ac:dyDescent="0.25">
      <c r="A132" s="17" t="s">
        <v>271</v>
      </c>
      <c r="B132" s="21"/>
      <c r="C132" s="19" t="s">
        <v>272</v>
      </c>
      <c r="D132" s="19"/>
      <c r="E132" s="19"/>
      <c r="F132" s="19"/>
      <c r="G132" s="12">
        <f>G133+G134+G135+G136</f>
        <v>172000</v>
      </c>
      <c r="H132" s="12">
        <f t="shared" ref="H132:AI132" si="57">H133+H134+H135+H136</f>
        <v>0</v>
      </c>
      <c r="I132" s="12">
        <f t="shared" si="57"/>
        <v>97132.14</v>
      </c>
      <c r="J132" s="12">
        <f t="shared" si="57"/>
        <v>2000</v>
      </c>
      <c r="K132" s="12">
        <f t="shared" si="57"/>
        <v>99132.14</v>
      </c>
      <c r="L132" s="12">
        <f t="shared" si="57"/>
        <v>349.14579268200282</v>
      </c>
      <c r="M132" s="12">
        <f t="shared" si="57"/>
        <v>349.14579268200282</v>
      </c>
      <c r="N132" s="12" t="e">
        <f t="shared" si="57"/>
        <v>#DIV/0!</v>
      </c>
      <c r="O132" s="12">
        <f t="shared" si="57"/>
        <v>0</v>
      </c>
      <c r="P132" s="12">
        <f t="shared" si="57"/>
        <v>0</v>
      </c>
      <c r="Q132" s="12">
        <f t="shared" si="57"/>
        <v>0</v>
      </c>
      <c r="R132" s="12">
        <f t="shared" si="57"/>
        <v>0</v>
      </c>
      <c r="S132" s="12">
        <f t="shared" si="57"/>
        <v>0</v>
      </c>
      <c r="T132" s="12">
        <f t="shared" si="57"/>
        <v>0</v>
      </c>
      <c r="U132" s="12">
        <f t="shared" si="57"/>
        <v>0</v>
      </c>
      <c r="V132" s="12">
        <f t="shared" si="57"/>
        <v>0</v>
      </c>
      <c r="W132" s="12">
        <f t="shared" si="57"/>
        <v>0</v>
      </c>
      <c r="X132" s="12">
        <f t="shared" si="57"/>
        <v>0</v>
      </c>
      <c r="Y132" s="12">
        <f t="shared" si="57"/>
        <v>0</v>
      </c>
      <c r="Z132" s="12">
        <f t="shared" si="57"/>
        <v>0</v>
      </c>
      <c r="AA132" s="12">
        <f t="shared" si="57"/>
        <v>0</v>
      </c>
      <c r="AB132" s="12">
        <f t="shared" si="57"/>
        <v>0</v>
      </c>
      <c r="AC132" s="12">
        <f t="shared" si="57"/>
        <v>0</v>
      </c>
      <c r="AD132" s="12">
        <f t="shared" si="57"/>
        <v>0</v>
      </c>
      <c r="AE132" s="12">
        <f t="shared" si="57"/>
        <v>0</v>
      </c>
      <c r="AF132" s="12">
        <f t="shared" si="57"/>
        <v>0</v>
      </c>
      <c r="AG132" s="12">
        <f t="shared" si="57"/>
        <v>0</v>
      </c>
      <c r="AH132" s="12">
        <f t="shared" si="57"/>
        <v>1400</v>
      </c>
      <c r="AI132" s="12">
        <f t="shared" si="57"/>
        <v>173400</v>
      </c>
    </row>
    <row r="133" spans="1:35" ht="95.25" hidden="1" customHeight="1" x14ac:dyDescent="0.25">
      <c r="A133" s="17" t="s">
        <v>273</v>
      </c>
      <c r="B133" s="21" t="s">
        <v>20</v>
      </c>
      <c r="C133" s="19" t="s">
        <v>274</v>
      </c>
      <c r="D133" s="19" t="s">
        <v>275</v>
      </c>
      <c r="E133" s="19"/>
      <c r="F133" s="19"/>
      <c r="G133" s="12">
        <f>1000+2000</f>
        <v>3000</v>
      </c>
      <c r="H133" s="12">
        <v>0</v>
      </c>
      <c r="I133" s="12">
        <f>[1]октябрь!K161</f>
        <v>3000</v>
      </c>
      <c r="J133" s="12">
        <v>0</v>
      </c>
      <c r="K133" s="12">
        <f>I133+J133</f>
        <v>3000</v>
      </c>
      <c r="L133" s="39">
        <f t="shared" si="51"/>
        <v>100</v>
      </c>
      <c r="M133" s="8">
        <f>K133/G133*100</f>
        <v>100</v>
      </c>
      <c r="N133" s="9" t="e">
        <f>J133/H133*100</f>
        <v>#DIV/0!</v>
      </c>
      <c r="O133" s="1"/>
      <c r="P133" s="1"/>
      <c r="AH133" s="12">
        <f>K133-G133</f>
        <v>0</v>
      </c>
      <c r="AI133" s="12">
        <f>G133</f>
        <v>3000</v>
      </c>
    </row>
    <row r="134" spans="1:35" ht="153" hidden="1" customHeight="1" x14ac:dyDescent="0.25">
      <c r="A134" s="17" t="s">
        <v>276</v>
      </c>
      <c r="B134" s="21" t="s">
        <v>20</v>
      </c>
      <c r="C134" s="19" t="s">
        <v>277</v>
      </c>
      <c r="D134" s="19" t="s">
        <v>208</v>
      </c>
      <c r="E134" s="19"/>
      <c r="F134" s="19"/>
      <c r="G134" s="12">
        <v>94000</v>
      </c>
      <c r="H134" s="12">
        <v>0</v>
      </c>
      <c r="I134" s="12">
        <f>[1]октябрь!K162</f>
        <v>20000</v>
      </c>
      <c r="J134" s="12">
        <v>0</v>
      </c>
      <c r="K134" s="12">
        <f>I134+J134</f>
        <v>20000</v>
      </c>
      <c r="L134" s="39">
        <f t="shared" si="51"/>
        <v>21.276595744680851</v>
      </c>
      <c r="M134" s="8">
        <f>K134/G134*100</f>
        <v>21.276595744680851</v>
      </c>
      <c r="N134" s="9" t="e">
        <f t="shared" si="56"/>
        <v>#DIV/0!</v>
      </c>
      <c r="O134" s="1"/>
      <c r="P134" s="1"/>
      <c r="AH134" s="12">
        <v>0</v>
      </c>
      <c r="AI134" s="12">
        <f>G134</f>
        <v>94000</v>
      </c>
    </row>
    <row r="135" spans="1:35" ht="156" hidden="1" customHeight="1" x14ac:dyDescent="0.25">
      <c r="A135" s="17" t="s">
        <v>276</v>
      </c>
      <c r="B135" s="21" t="s">
        <v>20</v>
      </c>
      <c r="C135" s="19" t="s">
        <v>278</v>
      </c>
      <c r="D135" s="19" t="s">
        <v>185</v>
      </c>
      <c r="E135" s="19"/>
      <c r="F135" s="19"/>
      <c r="G135" s="12">
        <v>70200</v>
      </c>
      <c r="H135" s="12">
        <v>0</v>
      </c>
      <c r="I135" s="12">
        <f>[1]октябрь!K164</f>
        <v>69979.33</v>
      </c>
      <c r="J135" s="12">
        <v>0</v>
      </c>
      <c r="K135" s="14">
        <f>I135+J135</f>
        <v>69979.33</v>
      </c>
      <c r="L135" s="39">
        <f t="shared" si="51"/>
        <v>99.685655270655275</v>
      </c>
      <c r="M135" s="8">
        <f>K135/G135*100</f>
        <v>99.685655270655275</v>
      </c>
      <c r="N135" s="9" t="e">
        <f t="shared" si="56"/>
        <v>#DIV/0!</v>
      </c>
      <c r="O135" s="1"/>
      <c r="P135" s="1"/>
      <c r="AH135" s="12">
        <v>0</v>
      </c>
      <c r="AI135" s="12">
        <f>G135</f>
        <v>70200</v>
      </c>
    </row>
    <row r="136" spans="1:35" ht="63" hidden="1" customHeight="1" x14ac:dyDescent="0.25">
      <c r="A136" s="17" t="s">
        <v>279</v>
      </c>
      <c r="B136" s="21" t="s">
        <v>20</v>
      </c>
      <c r="C136" s="19" t="s">
        <v>280</v>
      </c>
      <c r="D136" s="19" t="s">
        <v>185</v>
      </c>
      <c r="E136" s="19"/>
      <c r="F136" s="19"/>
      <c r="G136" s="12">
        <f>3000+1800</f>
        <v>4800</v>
      </c>
      <c r="H136" s="12">
        <v>0</v>
      </c>
      <c r="I136" s="12">
        <f>[1]октябрь!K168</f>
        <v>4152.8100000000004</v>
      </c>
      <c r="J136" s="12">
        <f>2000</f>
        <v>2000</v>
      </c>
      <c r="K136" s="14">
        <f>I136+J136</f>
        <v>6152.81</v>
      </c>
      <c r="L136" s="39">
        <f t="shared" si="51"/>
        <v>128.18354166666668</v>
      </c>
      <c r="M136" s="8">
        <f t="shared" ref="M136:M162" si="58">K136/G136*100</f>
        <v>128.18354166666668</v>
      </c>
      <c r="N136" s="9" t="e">
        <f t="shared" si="56"/>
        <v>#DIV/0!</v>
      </c>
      <c r="O136" s="1"/>
      <c r="P136" s="1"/>
      <c r="AH136" s="12">
        <v>1400</v>
      </c>
      <c r="AI136" s="12">
        <f>AH136+G136</f>
        <v>6200</v>
      </c>
    </row>
    <row r="137" spans="1:35" ht="64.5" hidden="1" customHeight="1" x14ac:dyDescent="0.25">
      <c r="A137" s="31" t="s">
        <v>281</v>
      </c>
      <c r="B137" s="18"/>
      <c r="C137" s="19" t="s">
        <v>282</v>
      </c>
      <c r="D137" s="19"/>
      <c r="E137" s="19"/>
      <c r="F137" s="19"/>
      <c r="G137" s="12">
        <f>G138+G139+G140+G141</f>
        <v>1152700</v>
      </c>
      <c r="H137" s="12">
        <f t="shared" ref="H137:AI137" si="59">H138+H139+H140+H141</f>
        <v>0</v>
      </c>
      <c r="I137" s="12">
        <f t="shared" si="59"/>
        <v>1119455.1100000003</v>
      </c>
      <c r="J137" s="12">
        <f t="shared" si="59"/>
        <v>145606.65</v>
      </c>
      <c r="K137" s="12">
        <f t="shared" si="59"/>
        <v>1265061.7600000002</v>
      </c>
      <c r="L137" s="12"/>
      <c r="M137" s="12" t="e">
        <f t="shared" si="59"/>
        <v>#DIV/0!</v>
      </c>
      <c r="N137" s="12" t="e">
        <f t="shared" si="59"/>
        <v>#DIV/0!</v>
      </c>
      <c r="O137" s="12">
        <f t="shared" si="59"/>
        <v>0</v>
      </c>
      <c r="P137" s="12">
        <f t="shared" si="59"/>
        <v>0</v>
      </c>
      <c r="Q137" s="12">
        <f t="shared" si="59"/>
        <v>0</v>
      </c>
      <c r="R137" s="12">
        <f t="shared" si="59"/>
        <v>0</v>
      </c>
      <c r="S137" s="12">
        <f t="shared" si="59"/>
        <v>0</v>
      </c>
      <c r="T137" s="12">
        <f t="shared" si="59"/>
        <v>0</v>
      </c>
      <c r="U137" s="12">
        <f t="shared" si="59"/>
        <v>0</v>
      </c>
      <c r="V137" s="12">
        <f t="shared" si="59"/>
        <v>0</v>
      </c>
      <c r="W137" s="12">
        <f t="shared" si="59"/>
        <v>0</v>
      </c>
      <c r="X137" s="12">
        <f t="shared" si="59"/>
        <v>0</v>
      </c>
      <c r="Y137" s="12">
        <f t="shared" si="59"/>
        <v>0</v>
      </c>
      <c r="Z137" s="12">
        <f t="shared" si="59"/>
        <v>0</v>
      </c>
      <c r="AA137" s="12">
        <f t="shared" si="59"/>
        <v>0</v>
      </c>
      <c r="AB137" s="12">
        <f t="shared" si="59"/>
        <v>0</v>
      </c>
      <c r="AC137" s="12">
        <f t="shared" si="59"/>
        <v>0</v>
      </c>
      <c r="AD137" s="12">
        <f t="shared" si="59"/>
        <v>0</v>
      </c>
      <c r="AE137" s="12">
        <f t="shared" si="59"/>
        <v>0</v>
      </c>
      <c r="AF137" s="12">
        <f t="shared" si="59"/>
        <v>0</v>
      </c>
      <c r="AG137" s="12">
        <f t="shared" si="59"/>
        <v>0</v>
      </c>
      <c r="AH137" s="12">
        <f t="shared" si="59"/>
        <v>280500</v>
      </c>
      <c r="AI137" s="12">
        <f t="shared" si="59"/>
        <v>1433200</v>
      </c>
    </row>
    <row r="138" spans="1:35" ht="78.75" hidden="1" customHeight="1" x14ac:dyDescent="0.25">
      <c r="A138" s="31" t="s">
        <v>283</v>
      </c>
      <c r="B138" s="18" t="s">
        <v>20</v>
      </c>
      <c r="C138" s="19" t="s">
        <v>284</v>
      </c>
      <c r="D138" s="19" t="s">
        <v>285</v>
      </c>
      <c r="E138" s="19"/>
      <c r="F138" s="19"/>
      <c r="G138" s="12">
        <f>6000</f>
        <v>6000</v>
      </c>
      <c r="H138" s="12">
        <v>0</v>
      </c>
      <c r="I138" s="12">
        <f>[1]октябрь!K170</f>
        <v>6000</v>
      </c>
      <c r="J138" s="12">
        <v>0</v>
      </c>
      <c r="K138" s="12">
        <f>I138+J138</f>
        <v>6000</v>
      </c>
      <c r="L138" s="39">
        <f t="shared" si="51"/>
        <v>100</v>
      </c>
      <c r="M138" s="8">
        <f>K138/G138*100</f>
        <v>100</v>
      </c>
      <c r="N138" s="9" t="e">
        <f>J138/H138*100</f>
        <v>#DIV/0!</v>
      </c>
      <c r="O138" s="1"/>
      <c r="P138" s="1"/>
      <c r="Q138" s="1"/>
      <c r="AH138" s="12">
        <v>0</v>
      </c>
      <c r="AI138" s="12">
        <f>G138</f>
        <v>6000</v>
      </c>
    </row>
    <row r="139" spans="1:35" ht="78.75" hidden="1" customHeight="1" x14ac:dyDescent="0.25">
      <c r="A139" s="31" t="s">
        <v>286</v>
      </c>
      <c r="B139" s="18" t="s">
        <v>20</v>
      </c>
      <c r="C139" s="19" t="s">
        <v>287</v>
      </c>
      <c r="D139" s="19" t="s">
        <v>208</v>
      </c>
      <c r="E139" s="19"/>
      <c r="F139" s="19"/>
      <c r="G139" s="12">
        <v>166700</v>
      </c>
      <c r="H139" s="12">
        <v>0</v>
      </c>
      <c r="I139" s="12">
        <f>[1]октябрь!K171</f>
        <v>0</v>
      </c>
      <c r="J139" s="12">
        <v>0</v>
      </c>
      <c r="K139" s="12">
        <f>I139+J139</f>
        <v>0</v>
      </c>
      <c r="L139" s="39">
        <f t="shared" si="51"/>
        <v>0</v>
      </c>
      <c r="M139" s="8">
        <f t="shared" si="58"/>
        <v>0</v>
      </c>
      <c r="N139" s="9" t="e">
        <f t="shared" si="56"/>
        <v>#DIV/0!</v>
      </c>
      <c r="O139" s="1"/>
      <c r="P139" s="1"/>
      <c r="Q139" s="1"/>
      <c r="AH139" s="12">
        <v>0</v>
      </c>
      <c r="AI139" s="12">
        <f>G139</f>
        <v>166700</v>
      </c>
    </row>
    <row r="140" spans="1:35" ht="94.5" hidden="1" customHeight="1" x14ac:dyDescent="0.25">
      <c r="A140" s="31" t="s">
        <v>288</v>
      </c>
      <c r="B140" s="21" t="s">
        <v>20</v>
      </c>
      <c r="C140" s="19" t="s">
        <v>289</v>
      </c>
      <c r="D140" s="19" t="s">
        <v>185</v>
      </c>
      <c r="E140" s="38"/>
      <c r="F140" s="38"/>
      <c r="G140" s="12">
        <f>10000-10000</f>
        <v>0</v>
      </c>
      <c r="H140" s="12">
        <v>0</v>
      </c>
      <c r="I140" s="12">
        <f>[1]октябрь!K174</f>
        <v>500</v>
      </c>
      <c r="J140" s="12">
        <v>0</v>
      </c>
      <c r="K140" s="14">
        <f>I140+J140</f>
        <v>500</v>
      </c>
      <c r="L140" s="39" t="e">
        <f t="shared" si="51"/>
        <v>#DIV/0!</v>
      </c>
      <c r="M140" s="8" t="e">
        <f t="shared" si="58"/>
        <v>#DIV/0!</v>
      </c>
      <c r="N140" s="9" t="e">
        <f t="shared" si="56"/>
        <v>#DIV/0!</v>
      </c>
      <c r="O140" s="1"/>
      <c r="P140" s="1"/>
      <c r="Q140" s="1"/>
      <c r="AH140" s="12">
        <v>500</v>
      </c>
      <c r="AI140" s="12">
        <v>500</v>
      </c>
    </row>
    <row r="141" spans="1:35" ht="79.5" hidden="1" customHeight="1" x14ac:dyDescent="0.25">
      <c r="A141" s="31" t="s">
        <v>286</v>
      </c>
      <c r="B141" s="21" t="s">
        <v>20</v>
      </c>
      <c r="C141" s="19" t="s">
        <v>290</v>
      </c>
      <c r="D141" s="19" t="s">
        <v>185</v>
      </c>
      <c r="E141" s="38"/>
      <c r="F141" s="38"/>
      <c r="G141" s="12">
        <f>2180000-1200000</f>
        <v>980000</v>
      </c>
      <c r="H141" s="12">
        <v>0</v>
      </c>
      <c r="I141" s="12">
        <f>[1]октябрь!K175</f>
        <v>1112955.1100000003</v>
      </c>
      <c r="J141" s="12">
        <f>-2000+12600+2000+2192.24+1852.31-7000+57.13+307.52+9000+11600+5499.13+45600+61959.3-2060.98+3012.65+987.35</f>
        <v>145606.65</v>
      </c>
      <c r="K141" s="14">
        <f>I141+J141</f>
        <v>1258561.7600000002</v>
      </c>
      <c r="L141" s="39">
        <f t="shared" si="51"/>
        <v>128.42466938775513</v>
      </c>
      <c r="M141" s="8">
        <f>K141/G141*100</f>
        <v>128.42466938775513</v>
      </c>
      <c r="N141" s="9" t="e">
        <f>J141/H141*100</f>
        <v>#DIV/0!</v>
      </c>
      <c r="O141" s="1"/>
      <c r="P141" s="1"/>
      <c r="Q141" s="1"/>
      <c r="AH141" s="12">
        <v>280000</v>
      </c>
      <c r="AI141" s="12">
        <f>AH141+G141</f>
        <v>1260000</v>
      </c>
    </row>
    <row r="142" spans="1:35" ht="124.5" hidden="1" customHeight="1" x14ac:dyDescent="0.25">
      <c r="A142" s="31" t="s">
        <v>291</v>
      </c>
      <c r="B142" s="21"/>
      <c r="C142" s="19" t="s">
        <v>292</v>
      </c>
      <c r="D142" s="19"/>
      <c r="E142" s="38"/>
      <c r="F142" s="38"/>
      <c r="G142" s="12">
        <f>G143</f>
        <v>0</v>
      </c>
      <c r="H142" s="12">
        <f t="shared" ref="H142:AI142" si="60">H143</f>
        <v>0</v>
      </c>
      <c r="I142" s="12">
        <f t="shared" si="60"/>
        <v>-2000</v>
      </c>
      <c r="J142" s="12">
        <f t="shared" si="60"/>
        <v>0</v>
      </c>
      <c r="K142" s="12">
        <f t="shared" si="60"/>
        <v>-2000</v>
      </c>
      <c r="L142" s="12">
        <f t="shared" si="60"/>
        <v>0</v>
      </c>
      <c r="M142" s="12" t="e">
        <f t="shared" si="60"/>
        <v>#DIV/0!</v>
      </c>
      <c r="N142" s="12" t="e">
        <f t="shared" si="60"/>
        <v>#DIV/0!</v>
      </c>
      <c r="O142" s="12">
        <f t="shared" si="60"/>
        <v>0</v>
      </c>
      <c r="P142" s="12">
        <f t="shared" si="60"/>
        <v>0</v>
      </c>
      <c r="Q142" s="12">
        <f t="shared" si="60"/>
        <v>0</v>
      </c>
      <c r="R142" s="12">
        <f t="shared" si="60"/>
        <v>0</v>
      </c>
      <c r="S142" s="12">
        <f t="shared" si="60"/>
        <v>0</v>
      </c>
      <c r="T142" s="12">
        <f t="shared" si="60"/>
        <v>0</v>
      </c>
      <c r="U142" s="12">
        <f t="shared" si="60"/>
        <v>0</v>
      </c>
      <c r="V142" s="12">
        <f t="shared" si="60"/>
        <v>0</v>
      </c>
      <c r="W142" s="12">
        <f t="shared" si="60"/>
        <v>0</v>
      </c>
      <c r="X142" s="12">
        <f t="shared" si="60"/>
        <v>0</v>
      </c>
      <c r="Y142" s="12">
        <f t="shared" si="60"/>
        <v>0</v>
      </c>
      <c r="Z142" s="12">
        <f t="shared" si="60"/>
        <v>0</v>
      </c>
      <c r="AA142" s="12">
        <f t="shared" si="60"/>
        <v>0</v>
      </c>
      <c r="AB142" s="12">
        <f t="shared" si="60"/>
        <v>0</v>
      </c>
      <c r="AC142" s="12">
        <f t="shared" si="60"/>
        <v>0</v>
      </c>
      <c r="AD142" s="12">
        <f t="shared" si="60"/>
        <v>0</v>
      </c>
      <c r="AE142" s="12">
        <f t="shared" si="60"/>
        <v>0</v>
      </c>
      <c r="AF142" s="12">
        <f t="shared" si="60"/>
        <v>0</v>
      </c>
      <c r="AG142" s="12">
        <f t="shared" si="60"/>
        <v>0</v>
      </c>
      <c r="AH142" s="12">
        <f t="shared" si="60"/>
        <v>-2000</v>
      </c>
      <c r="AI142" s="12">
        <f t="shared" si="60"/>
        <v>-2000</v>
      </c>
    </row>
    <row r="143" spans="1:35" ht="157.5" hidden="1" x14ac:dyDescent="0.25">
      <c r="A143" s="31" t="s">
        <v>293</v>
      </c>
      <c r="B143" s="21" t="s">
        <v>20</v>
      </c>
      <c r="C143" s="19" t="s">
        <v>294</v>
      </c>
      <c r="D143" s="19" t="s">
        <v>185</v>
      </c>
      <c r="E143" s="38"/>
      <c r="F143" s="38"/>
      <c r="G143" s="12">
        <v>0</v>
      </c>
      <c r="H143" s="12"/>
      <c r="I143" s="12">
        <f>[1]октябрь!K179</f>
        <v>-2000</v>
      </c>
      <c r="J143" s="12">
        <v>0</v>
      </c>
      <c r="K143" s="14">
        <f>I143+J143</f>
        <v>-2000</v>
      </c>
      <c r="L143" s="39"/>
      <c r="M143" s="8" t="e">
        <f>K143/G143*100</f>
        <v>#DIV/0!</v>
      </c>
      <c r="N143" s="9" t="e">
        <f>J143/H143*100</f>
        <v>#DIV/0!</v>
      </c>
      <c r="O143" s="1"/>
      <c r="P143" s="1"/>
      <c r="Q143" s="1"/>
      <c r="AH143" s="12">
        <v>-2000</v>
      </c>
      <c r="AI143" s="12">
        <f>AH143</f>
        <v>-2000</v>
      </c>
    </row>
    <row r="144" spans="1:35" ht="35.25" customHeight="1" x14ac:dyDescent="0.25">
      <c r="A144" s="31" t="s">
        <v>295</v>
      </c>
      <c r="B144" s="18"/>
      <c r="C144" s="19" t="s">
        <v>296</v>
      </c>
      <c r="D144" s="19"/>
      <c r="E144" s="19"/>
      <c r="F144" s="19"/>
      <c r="G144" s="12">
        <f t="shared" ref="G144:K145" si="61">G145</f>
        <v>144900</v>
      </c>
      <c r="H144" s="12">
        <f t="shared" si="61"/>
        <v>0</v>
      </c>
      <c r="I144" s="12">
        <f t="shared" si="61"/>
        <v>76945.42</v>
      </c>
      <c r="J144" s="12">
        <f t="shared" si="61"/>
        <v>5006.3</v>
      </c>
      <c r="K144" s="12">
        <f t="shared" si="61"/>
        <v>81951.72</v>
      </c>
      <c r="L144" s="39">
        <f t="shared" ref="L144:L164" si="62">IF(M144&gt;200,"свыше200,0",M144)</f>
        <v>56.557432712215316</v>
      </c>
      <c r="M144" s="8">
        <f t="shared" si="58"/>
        <v>56.557432712215316</v>
      </c>
      <c r="N144" s="9" t="e">
        <f t="shared" si="56"/>
        <v>#DIV/0!</v>
      </c>
      <c r="O144" s="1"/>
      <c r="P144" s="1"/>
      <c r="Q144" s="1"/>
      <c r="AH144" s="12">
        <f>AH145</f>
        <v>0</v>
      </c>
      <c r="AI144" s="12">
        <f>AI145</f>
        <v>144900</v>
      </c>
    </row>
    <row r="145" spans="1:35" ht="63" hidden="1" customHeight="1" x14ac:dyDescent="0.25">
      <c r="A145" s="31" t="s">
        <v>297</v>
      </c>
      <c r="B145" s="18"/>
      <c r="C145" s="19" t="s">
        <v>298</v>
      </c>
      <c r="D145" s="19"/>
      <c r="E145" s="19"/>
      <c r="F145" s="19"/>
      <c r="G145" s="12">
        <f t="shared" si="61"/>
        <v>144900</v>
      </c>
      <c r="H145" s="12">
        <f t="shared" si="61"/>
        <v>0</v>
      </c>
      <c r="I145" s="12">
        <f t="shared" si="61"/>
        <v>76945.42</v>
      </c>
      <c r="J145" s="12">
        <f t="shared" si="61"/>
        <v>5006.3</v>
      </c>
      <c r="K145" s="12">
        <f t="shared" si="61"/>
        <v>81951.72</v>
      </c>
      <c r="L145" s="39">
        <f t="shared" si="62"/>
        <v>56.557432712215316</v>
      </c>
      <c r="M145" s="8">
        <f>K145/G145*100</f>
        <v>56.557432712215316</v>
      </c>
      <c r="N145" s="9" t="e">
        <f>J145/H145*100</f>
        <v>#DIV/0!</v>
      </c>
      <c r="O145" s="1"/>
      <c r="P145" s="1"/>
      <c r="Q145" s="1"/>
      <c r="AH145" s="12">
        <f>AH146</f>
        <v>0</v>
      </c>
      <c r="AI145" s="12">
        <f>AI146</f>
        <v>144900</v>
      </c>
    </row>
    <row r="146" spans="1:35" ht="63" hidden="1" customHeight="1" x14ac:dyDescent="0.25">
      <c r="A146" s="31" t="s">
        <v>299</v>
      </c>
      <c r="B146" s="21" t="s">
        <v>20</v>
      </c>
      <c r="C146" s="19" t="s">
        <v>300</v>
      </c>
      <c r="D146" s="19" t="s">
        <v>285</v>
      </c>
      <c r="E146" s="19"/>
      <c r="F146" s="19"/>
      <c r="G146" s="12">
        <v>144900</v>
      </c>
      <c r="H146" s="12">
        <v>0</v>
      </c>
      <c r="I146" s="12">
        <f>[1]октябрь!K182</f>
        <v>76945.42</v>
      </c>
      <c r="J146" s="12">
        <f>6.3+5000</f>
        <v>5006.3</v>
      </c>
      <c r="K146" s="12">
        <f>I146+J146</f>
        <v>81951.72</v>
      </c>
      <c r="L146" s="39">
        <f t="shared" si="62"/>
        <v>56.557432712215316</v>
      </c>
      <c r="M146" s="8">
        <f>K146/G146*100</f>
        <v>56.557432712215316</v>
      </c>
      <c r="N146" s="9" t="e">
        <f>J146/H146*100</f>
        <v>#DIV/0!</v>
      </c>
      <c r="O146" s="1"/>
      <c r="P146" s="1"/>
      <c r="Q146" s="1"/>
      <c r="AH146" s="12">
        <v>0</v>
      </c>
      <c r="AI146" s="12">
        <f>G146</f>
        <v>144900</v>
      </c>
    </row>
    <row r="147" spans="1:35" ht="93.75" customHeight="1" x14ac:dyDescent="0.25">
      <c r="A147" s="31" t="s">
        <v>301</v>
      </c>
      <c r="B147" s="21"/>
      <c r="C147" s="19" t="s">
        <v>302</v>
      </c>
      <c r="D147" s="19"/>
      <c r="E147" s="19"/>
      <c r="F147" s="19"/>
      <c r="G147" s="12">
        <f>G148+G149</f>
        <v>580000</v>
      </c>
      <c r="H147" s="12">
        <f>H148+H149</f>
        <v>0</v>
      </c>
      <c r="I147" s="12">
        <f>I148+I149</f>
        <v>755432.76</v>
      </c>
      <c r="J147" s="12">
        <f>J148+J149</f>
        <v>1472191.5499999998</v>
      </c>
      <c r="K147" s="12">
        <f>K148+K149</f>
        <v>2227624.3099999996</v>
      </c>
      <c r="L147" s="39" t="str">
        <f t="shared" si="62"/>
        <v>свыше200,0</v>
      </c>
      <c r="M147" s="8">
        <f t="shared" si="58"/>
        <v>384.07315689655161</v>
      </c>
      <c r="N147" s="9" t="e">
        <f t="shared" si="56"/>
        <v>#DIV/0!</v>
      </c>
      <c r="O147" s="1"/>
      <c r="P147" s="1"/>
      <c r="Q147" s="1"/>
      <c r="AH147" s="12">
        <f>AH148+AH149</f>
        <v>1667000</v>
      </c>
      <c r="AI147" s="12">
        <f>AI148+AI149</f>
        <v>2247000</v>
      </c>
    </row>
    <row r="148" spans="1:35" ht="63" hidden="1" customHeight="1" x14ac:dyDescent="0.25">
      <c r="A148" s="31" t="s">
        <v>303</v>
      </c>
      <c r="B148" s="21" t="s">
        <v>20</v>
      </c>
      <c r="C148" s="19" t="s">
        <v>304</v>
      </c>
      <c r="D148" s="19" t="s">
        <v>100</v>
      </c>
      <c r="E148" s="19"/>
      <c r="F148" s="19"/>
      <c r="G148" s="12">
        <f>7774800-7324800</f>
        <v>450000</v>
      </c>
      <c r="H148" s="12">
        <v>0</v>
      </c>
      <c r="I148" s="12">
        <f>[1]октябрь!K184</f>
        <v>608503.17000000004</v>
      </c>
      <c r="J148" s="12">
        <f>36573.69+30265.31+1227352+13.65+7000+170986.9</f>
        <v>1472191.5499999998</v>
      </c>
      <c r="K148" s="14">
        <f>I148+J148</f>
        <v>2080694.7199999997</v>
      </c>
      <c r="L148" s="39" t="str">
        <f t="shared" si="62"/>
        <v>свыше200,0</v>
      </c>
      <c r="M148" s="8">
        <f t="shared" si="58"/>
        <v>462.37660444444435</v>
      </c>
      <c r="N148" s="9" t="e">
        <f t="shared" si="56"/>
        <v>#DIV/0!</v>
      </c>
      <c r="O148" s="1"/>
      <c r="P148" s="1"/>
      <c r="Q148" s="1"/>
      <c r="AH148" s="12">
        <v>1650000</v>
      </c>
      <c r="AI148" s="12">
        <f>G148+AH148</f>
        <v>2100000</v>
      </c>
    </row>
    <row r="149" spans="1:35" ht="63" hidden="1" customHeight="1" x14ac:dyDescent="0.25">
      <c r="A149" s="31" t="s">
        <v>305</v>
      </c>
      <c r="B149" s="21" t="s">
        <v>20</v>
      </c>
      <c r="C149" s="19" t="s">
        <v>306</v>
      </c>
      <c r="D149" s="19" t="s">
        <v>100</v>
      </c>
      <c r="E149" s="19"/>
      <c r="F149" s="19"/>
      <c r="G149" s="12">
        <f>380200-250200</f>
        <v>130000</v>
      </c>
      <c r="H149" s="12">
        <v>0</v>
      </c>
      <c r="I149" s="12">
        <f>[1]октябрь!K185</f>
        <v>146929.59</v>
      </c>
      <c r="J149" s="12">
        <v>0</v>
      </c>
      <c r="K149" s="14">
        <f>I149+J149</f>
        <v>146929.59</v>
      </c>
      <c r="L149" s="39">
        <f t="shared" si="62"/>
        <v>113.02276153846154</v>
      </c>
      <c r="M149" s="8">
        <f t="shared" si="58"/>
        <v>113.02276153846154</v>
      </c>
      <c r="N149" s="9" t="e">
        <f t="shared" si="56"/>
        <v>#DIV/0!</v>
      </c>
      <c r="O149" s="1"/>
      <c r="P149" s="1"/>
      <c r="Q149" s="1"/>
      <c r="AH149" s="12">
        <v>17000</v>
      </c>
      <c r="AI149" s="12">
        <f>G149+AH149</f>
        <v>147000</v>
      </c>
    </row>
    <row r="150" spans="1:35" ht="15.75" customHeight="1" x14ac:dyDescent="0.25">
      <c r="A150" s="31" t="s">
        <v>307</v>
      </c>
      <c r="B150" s="21"/>
      <c r="C150" s="19" t="s">
        <v>308</v>
      </c>
      <c r="D150" s="19"/>
      <c r="E150" s="19"/>
      <c r="F150" s="19"/>
      <c r="G150" s="12">
        <f>G151+G153+G156</f>
        <v>6489600</v>
      </c>
      <c r="H150" s="12">
        <f>H151+H153+H156</f>
        <v>0</v>
      </c>
      <c r="I150" s="12">
        <f>I151+I153+I156</f>
        <v>612304.94000000006</v>
      </c>
      <c r="J150" s="12">
        <f>J151+J153+J156</f>
        <v>106.58</v>
      </c>
      <c r="K150" s="12">
        <f>K151+K153+K156</f>
        <v>612411.52</v>
      </c>
      <c r="L150" s="12"/>
      <c r="M150" s="12">
        <f t="shared" ref="M150:AI150" si="63">M151+M153+M156</f>
        <v>67.391949008847917</v>
      </c>
      <c r="N150" s="12" t="e">
        <f t="shared" si="63"/>
        <v>#DIV/0!</v>
      </c>
      <c r="O150" s="12">
        <f t="shared" si="63"/>
        <v>0</v>
      </c>
      <c r="P150" s="12">
        <f t="shared" si="63"/>
        <v>0</v>
      </c>
      <c r="Q150" s="12">
        <f t="shared" si="63"/>
        <v>0</v>
      </c>
      <c r="R150" s="12">
        <f t="shared" si="63"/>
        <v>0</v>
      </c>
      <c r="S150" s="12">
        <f t="shared" si="63"/>
        <v>0</v>
      </c>
      <c r="T150" s="12">
        <f t="shared" si="63"/>
        <v>0</v>
      </c>
      <c r="U150" s="12">
        <f t="shared" si="63"/>
        <v>0</v>
      </c>
      <c r="V150" s="12">
        <f t="shared" si="63"/>
        <v>0</v>
      </c>
      <c r="W150" s="12">
        <f t="shared" si="63"/>
        <v>0</v>
      </c>
      <c r="X150" s="12">
        <f t="shared" si="63"/>
        <v>0</v>
      </c>
      <c r="Y150" s="12">
        <f t="shared" si="63"/>
        <v>0</v>
      </c>
      <c r="Z150" s="12">
        <f t="shared" si="63"/>
        <v>0</v>
      </c>
      <c r="AA150" s="12">
        <f t="shared" si="63"/>
        <v>0</v>
      </c>
      <c r="AB150" s="12">
        <f t="shared" si="63"/>
        <v>0</v>
      </c>
      <c r="AC150" s="12">
        <f t="shared" si="63"/>
        <v>0</v>
      </c>
      <c r="AD150" s="12">
        <f t="shared" si="63"/>
        <v>0</v>
      </c>
      <c r="AE150" s="12">
        <f t="shared" si="63"/>
        <v>0</v>
      </c>
      <c r="AF150" s="12">
        <f t="shared" si="63"/>
        <v>0</v>
      </c>
      <c r="AG150" s="12">
        <f t="shared" si="63"/>
        <v>0</v>
      </c>
      <c r="AH150" s="12">
        <f t="shared" si="63"/>
        <v>-5876300</v>
      </c>
      <c r="AI150" s="12">
        <f t="shared" si="63"/>
        <v>613300</v>
      </c>
    </row>
    <row r="151" spans="1:35" ht="78.75" hidden="1" customHeight="1" x14ac:dyDescent="0.25">
      <c r="A151" s="68" t="s">
        <v>309</v>
      </c>
      <c r="B151" s="55"/>
      <c r="C151" s="27" t="s">
        <v>310</v>
      </c>
      <c r="D151" s="27"/>
      <c r="E151" s="27"/>
      <c r="F151" s="27"/>
      <c r="G151" s="51">
        <f>G152</f>
        <v>200</v>
      </c>
      <c r="H151" s="51">
        <f t="shared" ref="H151:AI151" si="64">H152</f>
        <v>0</v>
      </c>
      <c r="I151" s="51">
        <f t="shared" si="64"/>
        <v>106.69</v>
      </c>
      <c r="J151" s="51">
        <f t="shared" si="64"/>
        <v>0</v>
      </c>
      <c r="K151" s="51">
        <f t="shared" si="64"/>
        <v>106.69</v>
      </c>
      <c r="L151" s="51"/>
      <c r="M151" s="51">
        <f t="shared" si="64"/>
        <v>53.344999999999999</v>
      </c>
      <c r="N151" s="51" t="e">
        <f t="shared" si="64"/>
        <v>#DIV/0!</v>
      </c>
      <c r="O151" s="51">
        <f t="shared" si="64"/>
        <v>0</v>
      </c>
      <c r="P151" s="51">
        <f t="shared" si="64"/>
        <v>0</v>
      </c>
      <c r="Q151" s="51">
        <f t="shared" si="64"/>
        <v>0</v>
      </c>
      <c r="R151" s="51">
        <f t="shared" si="64"/>
        <v>0</v>
      </c>
      <c r="S151" s="51">
        <f t="shared" si="64"/>
        <v>0</v>
      </c>
      <c r="T151" s="51">
        <f t="shared" si="64"/>
        <v>0</v>
      </c>
      <c r="U151" s="51">
        <f t="shared" si="64"/>
        <v>0</v>
      </c>
      <c r="V151" s="51">
        <f t="shared" si="64"/>
        <v>0</v>
      </c>
      <c r="W151" s="51">
        <f t="shared" si="64"/>
        <v>0</v>
      </c>
      <c r="X151" s="51">
        <f t="shared" si="64"/>
        <v>0</v>
      </c>
      <c r="Y151" s="51">
        <f t="shared" si="64"/>
        <v>0</v>
      </c>
      <c r="Z151" s="51">
        <f t="shared" si="64"/>
        <v>0</v>
      </c>
      <c r="AA151" s="51">
        <f t="shared" si="64"/>
        <v>0</v>
      </c>
      <c r="AB151" s="51">
        <f t="shared" si="64"/>
        <v>0</v>
      </c>
      <c r="AC151" s="51">
        <f t="shared" si="64"/>
        <v>0</v>
      </c>
      <c r="AD151" s="51">
        <f t="shared" si="64"/>
        <v>0</v>
      </c>
      <c r="AE151" s="51">
        <f t="shared" si="64"/>
        <v>0</v>
      </c>
      <c r="AF151" s="51">
        <f t="shared" si="64"/>
        <v>0</v>
      </c>
      <c r="AG151" s="51">
        <f t="shared" si="64"/>
        <v>0</v>
      </c>
      <c r="AH151" s="51">
        <f t="shared" si="64"/>
        <v>0</v>
      </c>
      <c r="AI151" s="51">
        <f t="shared" si="64"/>
        <v>200</v>
      </c>
    </row>
    <row r="152" spans="1:35" ht="63" hidden="1" customHeight="1" x14ac:dyDescent="0.25">
      <c r="A152" s="31" t="s">
        <v>311</v>
      </c>
      <c r="B152" s="21" t="s">
        <v>20</v>
      </c>
      <c r="C152" s="19" t="s">
        <v>312</v>
      </c>
      <c r="D152" s="19" t="s">
        <v>100</v>
      </c>
      <c r="E152" s="19"/>
      <c r="F152" s="19"/>
      <c r="G152" s="12">
        <f>200</f>
        <v>200</v>
      </c>
      <c r="H152" s="12">
        <v>0</v>
      </c>
      <c r="I152" s="12">
        <f>[1]октябрь!K189</f>
        <v>106.69</v>
      </c>
      <c r="J152" s="12">
        <v>0</v>
      </c>
      <c r="K152" s="14">
        <f>I152+J152</f>
        <v>106.69</v>
      </c>
      <c r="L152" s="7">
        <f t="shared" si="62"/>
        <v>53.344999999999999</v>
      </c>
      <c r="M152" s="8">
        <f>K152/G152*100</f>
        <v>53.344999999999999</v>
      </c>
      <c r="N152" s="9" t="e">
        <f>J152/H152*100</f>
        <v>#DIV/0!</v>
      </c>
      <c r="O152" s="1"/>
      <c r="P152" s="1"/>
      <c r="Q152" s="1"/>
      <c r="AH152" s="12">
        <v>0</v>
      </c>
      <c r="AI152" s="12">
        <f>G152+AH152</f>
        <v>200</v>
      </c>
    </row>
    <row r="153" spans="1:35" ht="61.5" hidden="1" customHeight="1" x14ac:dyDescent="0.25">
      <c r="A153" s="68" t="s">
        <v>313</v>
      </c>
      <c r="B153" s="55"/>
      <c r="C153" s="27" t="s">
        <v>314</v>
      </c>
      <c r="D153" s="27"/>
      <c r="E153" s="27"/>
      <c r="F153" s="27"/>
      <c r="G153" s="51">
        <f>G154</f>
        <v>2000</v>
      </c>
      <c r="H153" s="51">
        <f t="shared" ref="H153:AI154" si="65">H154</f>
        <v>0</v>
      </c>
      <c r="I153" s="51">
        <f t="shared" si="65"/>
        <v>-14.380000000000109</v>
      </c>
      <c r="J153" s="51">
        <f t="shared" si="65"/>
        <v>106.58</v>
      </c>
      <c r="K153" s="51">
        <f t="shared" si="65"/>
        <v>92.199999999999889</v>
      </c>
      <c r="L153" s="51"/>
      <c r="M153" s="51">
        <f t="shared" si="65"/>
        <v>4.609999999999995</v>
      </c>
      <c r="N153" s="51" t="e">
        <f t="shared" si="65"/>
        <v>#DIV/0!</v>
      </c>
      <c r="O153" s="51">
        <f t="shared" si="65"/>
        <v>0</v>
      </c>
      <c r="P153" s="51">
        <f t="shared" si="65"/>
        <v>0</v>
      </c>
      <c r="Q153" s="51">
        <f t="shared" si="65"/>
        <v>0</v>
      </c>
      <c r="R153" s="51">
        <f t="shared" si="65"/>
        <v>0</v>
      </c>
      <c r="S153" s="51">
        <f t="shared" si="65"/>
        <v>0</v>
      </c>
      <c r="T153" s="51">
        <f t="shared" si="65"/>
        <v>0</v>
      </c>
      <c r="U153" s="51">
        <f t="shared" si="65"/>
        <v>0</v>
      </c>
      <c r="V153" s="51">
        <f t="shared" si="65"/>
        <v>0</v>
      </c>
      <c r="W153" s="51">
        <f t="shared" si="65"/>
        <v>0</v>
      </c>
      <c r="X153" s="51">
        <f t="shared" si="65"/>
        <v>0</v>
      </c>
      <c r="Y153" s="51">
        <f t="shared" si="65"/>
        <v>0</v>
      </c>
      <c r="Z153" s="51">
        <f t="shared" si="65"/>
        <v>0</v>
      </c>
      <c r="AA153" s="51">
        <f t="shared" si="65"/>
        <v>0</v>
      </c>
      <c r="AB153" s="51">
        <f t="shared" si="65"/>
        <v>0</v>
      </c>
      <c r="AC153" s="51">
        <f t="shared" si="65"/>
        <v>0</v>
      </c>
      <c r="AD153" s="51">
        <f t="shared" si="65"/>
        <v>0</v>
      </c>
      <c r="AE153" s="51">
        <f t="shared" si="65"/>
        <v>0</v>
      </c>
      <c r="AF153" s="51">
        <f t="shared" si="65"/>
        <v>0</v>
      </c>
      <c r="AG153" s="51">
        <f t="shared" si="65"/>
        <v>0</v>
      </c>
      <c r="AH153" s="51">
        <f t="shared" si="65"/>
        <v>-1900</v>
      </c>
      <c r="AI153" s="51">
        <f t="shared" si="65"/>
        <v>100</v>
      </c>
    </row>
    <row r="154" spans="1:35" ht="62.25" hidden="1" customHeight="1" x14ac:dyDescent="0.25">
      <c r="A154" s="68" t="s">
        <v>315</v>
      </c>
      <c r="B154" s="55"/>
      <c r="C154" s="27" t="s">
        <v>316</v>
      </c>
      <c r="D154" s="27"/>
      <c r="E154" s="27"/>
      <c r="F154" s="27"/>
      <c r="G154" s="51">
        <f>G155</f>
        <v>2000</v>
      </c>
      <c r="H154" s="51">
        <f t="shared" si="65"/>
        <v>0</v>
      </c>
      <c r="I154" s="51">
        <f t="shared" si="65"/>
        <v>-14.380000000000109</v>
      </c>
      <c r="J154" s="51">
        <f t="shared" si="65"/>
        <v>106.58</v>
      </c>
      <c r="K154" s="51">
        <f t="shared" si="65"/>
        <v>92.199999999999889</v>
      </c>
      <c r="L154" s="51"/>
      <c r="M154" s="51">
        <f t="shared" si="65"/>
        <v>4.609999999999995</v>
      </c>
      <c r="N154" s="51" t="e">
        <f t="shared" si="65"/>
        <v>#DIV/0!</v>
      </c>
      <c r="O154" s="51">
        <f t="shared" si="65"/>
        <v>0</v>
      </c>
      <c r="P154" s="51">
        <f t="shared" si="65"/>
        <v>0</v>
      </c>
      <c r="Q154" s="51">
        <f t="shared" si="65"/>
        <v>0</v>
      </c>
      <c r="R154" s="51">
        <f t="shared" si="65"/>
        <v>0</v>
      </c>
      <c r="S154" s="51">
        <f t="shared" si="65"/>
        <v>0</v>
      </c>
      <c r="T154" s="51">
        <f t="shared" si="65"/>
        <v>0</v>
      </c>
      <c r="U154" s="51">
        <f t="shared" si="65"/>
        <v>0</v>
      </c>
      <c r="V154" s="51">
        <f t="shared" si="65"/>
        <v>0</v>
      </c>
      <c r="W154" s="51">
        <f t="shared" si="65"/>
        <v>0</v>
      </c>
      <c r="X154" s="51">
        <f t="shared" si="65"/>
        <v>0</v>
      </c>
      <c r="Y154" s="51">
        <f t="shared" si="65"/>
        <v>0</v>
      </c>
      <c r="Z154" s="51">
        <f t="shared" si="65"/>
        <v>0</v>
      </c>
      <c r="AA154" s="51">
        <f t="shared" si="65"/>
        <v>0</v>
      </c>
      <c r="AB154" s="51">
        <f t="shared" si="65"/>
        <v>0</v>
      </c>
      <c r="AC154" s="51">
        <f t="shared" si="65"/>
        <v>0</v>
      </c>
      <c r="AD154" s="51">
        <f t="shared" si="65"/>
        <v>0</v>
      </c>
      <c r="AE154" s="51">
        <f t="shared" si="65"/>
        <v>0</v>
      </c>
      <c r="AF154" s="51">
        <f t="shared" si="65"/>
        <v>0</v>
      </c>
      <c r="AG154" s="51">
        <f t="shared" si="65"/>
        <v>0</v>
      </c>
      <c r="AH154" s="51">
        <f t="shared" si="65"/>
        <v>-1900</v>
      </c>
      <c r="AI154" s="51">
        <f t="shared" si="65"/>
        <v>100</v>
      </c>
    </row>
    <row r="155" spans="1:35" ht="64.5" hidden="1" customHeight="1" x14ac:dyDescent="0.25">
      <c r="A155" s="31" t="s">
        <v>315</v>
      </c>
      <c r="B155" s="21" t="s">
        <v>20</v>
      </c>
      <c r="C155" s="19" t="s">
        <v>317</v>
      </c>
      <c r="D155" s="19" t="s">
        <v>100</v>
      </c>
      <c r="E155" s="19"/>
      <c r="F155" s="19"/>
      <c r="G155" s="12">
        <f>2000</f>
        <v>2000</v>
      </c>
      <c r="H155" s="12">
        <v>0</v>
      </c>
      <c r="I155" s="12">
        <f>[1]октябрь!K194</f>
        <v>-14.380000000000109</v>
      </c>
      <c r="J155" s="12">
        <f>106.58</f>
        <v>106.58</v>
      </c>
      <c r="K155" s="12">
        <f>I155+J155</f>
        <v>92.199999999999889</v>
      </c>
      <c r="L155" s="7">
        <f t="shared" si="62"/>
        <v>4.609999999999995</v>
      </c>
      <c r="M155" s="8">
        <f t="shared" si="58"/>
        <v>4.609999999999995</v>
      </c>
      <c r="N155" s="9" t="e">
        <f t="shared" si="56"/>
        <v>#DIV/0!</v>
      </c>
      <c r="O155" s="1"/>
      <c r="P155" s="1"/>
      <c r="Q155" s="1"/>
      <c r="AH155" s="12">
        <v>-1900</v>
      </c>
      <c r="AI155" s="12">
        <f>G155+AH155</f>
        <v>100</v>
      </c>
    </row>
    <row r="156" spans="1:35" ht="33.75" hidden="1" customHeight="1" x14ac:dyDescent="0.25">
      <c r="A156" s="68" t="s">
        <v>318</v>
      </c>
      <c r="B156" s="55"/>
      <c r="C156" s="27" t="s">
        <v>319</v>
      </c>
      <c r="D156" s="27"/>
      <c r="E156" s="27"/>
      <c r="F156" s="27"/>
      <c r="G156" s="51">
        <f>G157</f>
        <v>6487400</v>
      </c>
      <c r="H156" s="51">
        <f>H157</f>
        <v>0</v>
      </c>
      <c r="I156" s="51">
        <f>I157</f>
        <v>612212.63</v>
      </c>
      <c r="J156" s="51">
        <f>J157</f>
        <v>0</v>
      </c>
      <c r="K156" s="51">
        <f>K157</f>
        <v>612212.63</v>
      </c>
      <c r="L156" s="7">
        <f t="shared" si="62"/>
        <v>9.4369490088479218</v>
      </c>
      <c r="M156" s="8">
        <f t="shared" si="58"/>
        <v>9.4369490088479218</v>
      </c>
      <c r="N156" s="9" t="e">
        <f t="shared" si="56"/>
        <v>#DIV/0!</v>
      </c>
      <c r="O156" s="1"/>
      <c r="P156" s="1"/>
      <c r="AH156" s="51">
        <f>AH157</f>
        <v>-5874400</v>
      </c>
      <c r="AI156" s="51">
        <f>AI157</f>
        <v>613000</v>
      </c>
    </row>
    <row r="157" spans="1:35" ht="47.25" hidden="1" x14ac:dyDescent="0.25">
      <c r="A157" s="31" t="s">
        <v>320</v>
      </c>
      <c r="B157" s="21" t="s">
        <v>20</v>
      </c>
      <c r="C157" s="19" t="s">
        <v>321</v>
      </c>
      <c r="D157" s="19" t="s">
        <v>100</v>
      </c>
      <c r="E157" s="19"/>
      <c r="F157" s="19"/>
      <c r="G157" s="12">
        <f>6543800-56400</f>
        <v>6487400</v>
      </c>
      <c r="H157" s="12">
        <v>0</v>
      </c>
      <c r="I157" s="12">
        <f>[1]октябрь!K199</f>
        <v>612212.63</v>
      </c>
      <c r="J157" s="12">
        <v>0</v>
      </c>
      <c r="K157" s="14">
        <f>I157+J157</f>
        <v>612212.63</v>
      </c>
      <c r="L157" s="7">
        <f t="shared" si="62"/>
        <v>9.4369490088479218</v>
      </c>
      <c r="M157" s="8">
        <f t="shared" si="58"/>
        <v>9.4369490088479218</v>
      </c>
      <c r="N157" s="9" t="e">
        <f t="shared" si="56"/>
        <v>#DIV/0!</v>
      </c>
      <c r="O157" s="1"/>
      <c r="P157" s="1"/>
      <c r="AH157" s="12">
        <v>-5874400</v>
      </c>
      <c r="AI157" s="12">
        <f>G157+AH157</f>
        <v>613000</v>
      </c>
    </row>
    <row r="158" spans="1:35" ht="30" customHeight="1" x14ac:dyDescent="0.25">
      <c r="A158" s="53" t="s">
        <v>322</v>
      </c>
      <c r="B158" s="24"/>
      <c r="C158" s="27" t="s">
        <v>323</v>
      </c>
      <c r="D158" s="27"/>
      <c r="E158" s="27"/>
      <c r="F158" s="27"/>
      <c r="G158" s="51">
        <f>G159+G161+G163</f>
        <v>0</v>
      </c>
      <c r="H158" s="51">
        <f>H159+H161+H163</f>
        <v>0</v>
      </c>
      <c r="I158" s="51">
        <f>I159+I161+I163</f>
        <v>116308.94999999998</v>
      </c>
      <c r="J158" s="51">
        <f>J159+J161+J163</f>
        <v>-129618.31</v>
      </c>
      <c r="K158" s="51">
        <f>K159+K161+K163</f>
        <v>-13309.360000000055</v>
      </c>
      <c r="L158" s="7" t="e">
        <f t="shared" si="62"/>
        <v>#DIV/0!</v>
      </c>
      <c r="M158" s="8" t="e">
        <f t="shared" si="58"/>
        <v>#DIV/0!</v>
      </c>
      <c r="N158" s="9" t="e">
        <f t="shared" si="56"/>
        <v>#DIV/0!</v>
      </c>
      <c r="AH158" s="51">
        <f>AH159+AH161+AH163</f>
        <v>0</v>
      </c>
      <c r="AI158" s="51">
        <f>AI159+AI161+AI163</f>
        <v>0</v>
      </c>
    </row>
    <row r="159" spans="1:35" ht="30" customHeight="1" x14ac:dyDescent="0.25">
      <c r="A159" s="53" t="s">
        <v>324</v>
      </c>
      <c r="B159" s="24"/>
      <c r="C159" s="27" t="s">
        <v>325</v>
      </c>
      <c r="D159" s="27"/>
      <c r="E159" s="27"/>
      <c r="F159" s="27"/>
      <c r="G159" s="51">
        <f>G160</f>
        <v>0</v>
      </c>
      <c r="H159" s="51">
        <f>H160</f>
        <v>0</v>
      </c>
      <c r="I159" s="51">
        <f>I160</f>
        <v>109466.22000000003</v>
      </c>
      <c r="J159" s="51">
        <f>J160</f>
        <v>-109466.22</v>
      </c>
      <c r="K159" s="51">
        <f>K160</f>
        <v>0</v>
      </c>
      <c r="L159" s="7" t="e">
        <f t="shared" si="62"/>
        <v>#DIV/0!</v>
      </c>
      <c r="M159" s="8" t="e">
        <f t="shared" si="58"/>
        <v>#DIV/0!</v>
      </c>
      <c r="N159" s="9" t="e">
        <f t="shared" si="56"/>
        <v>#DIV/0!</v>
      </c>
      <c r="AH159" s="51">
        <f>AH160</f>
        <v>0</v>
      </c>
      <c r="AI159" s="51">
        <f>AI160</f>
        <v>0</v>
      </c>
    </row>
    <row r="160" spans="1:35" ht="17.25" customHeight="1" x14ac:dyDescent="0.25">
      <c r="A160" s="17" t="s">
        <v>326</v>
      </c>
      <c r="B160" s="21" t="s">
        <v>20</v>
      </c>
      <c r="C160" s="19" t="s">
        <v>327</v>
      </c>
      <c r="D160" s="19" t="s">
        <v>100</v>
      </c>
      <c r="E160" s="27"/>
      <c r="F160" s="27"/>
      <c r="G160" s="12">
        <v>0</v>
      </c>
      <c r="H160" s="12">
        <v>0</v>
      </c>
      <c r="I160" s="12">
        <f>[1]октябрь!K202</f>
        <v>109466.22000000003</v>
      </c>
      <c r="J160" s="12">
        <f>-109466.22+4972.38-4972.38</f>
        <v>-109466.22</v>
      </c>
      <c r="K160" s="14">
        <f>I160+J160</f>
        <v>0</v>
      </c>
      <c r="L160" s="7" t="e">
        <f t="shared" si="62"/>
        <v>#DIV/0!</v>
      </c>
      <c r="M160" s="8" t="e">
        <f t="shared" si="58"/>
        <v>#DIV/0!</v>
      </c>
      <c r="N160" s="9" t="e">
        <f t="shared" si="56"/>
        <v>#DIV/0!</v>
      </c>
      <c r="AH160" s="12">
        <v>0</v>
      </c>
      <c r="AI160" s="12">
        <v>0</v>
      </c>
    </row>
    <row r="161" spans="1:35" ht="15.75" customHeight="1" x14ac:dyDescent="0.25">
      <c r="A161" s="53" t="s">
        <v>328</v>
      </c>
      <c r="B161" s="24"/>
      <c r="C161" s="27" t="s">
        <v>329</v>
      </c>
      <c r="D161" s="27"/>
      <c r="E161" s="27"/>
      <c r="F161" s="27"/>
      <c r="G161" s="51">
        <f>G162</f>
        <v>0</v>
      </c>
      <c r="H161" s="51">
        <f>H162</f>
        <v>0</v>
      </c>
      <c r="I161" s="51">
        <f>I162</f>
        <v>6842.729999999945</v>
      </c>
      <c r="J161" s="51">
        <f>J162</f>
        <v>-20152.09</v>
      </c>
      <c r="K161" s="51">
        <f>K162</f>
        <v>-13309.360000000055</v>
      </c>
      <c r="L161" s="7" t="e">
        <f t="shared" si="62"/>
        <v>#DIV/0!</v>
      </c>
      <c r="M161" s="8" t="e">
        <f t="shared" si="58"/>
        <v>#DIV/0!</v>
      </c>
      <c r="N161" s="9" t="e">
        <f t="shared" si="56"/>
        <v>#DIV/0!</v>
      </c>
      <c r="AH161" s="51">
        <f>AH162</f>
        <v>0</v>
      </c>
      <c r="AI161" s="51">
        <f>AI162</f>
        <v>0</v>
      </c>
    </row>
    <row r="162" spans="1:35" ht="15.75" customHeight="1" x14ac:dyDescent="0.25">
      <c r="A162" s="17" t="s">
        <v>330</v>
      </c>
      <c r="B162" s="21" t="s">
        <v>20</v>
      </c>
      <c r="C162" s="19" t="s">
        <v>331</v>
      </c>
      <c r="D162" s="19" t="s">
        <v>100</v>
      </c>
      <c r="E162" s="19"/>
      <c r="F162" s="19"/>
      <c r="G162" s="12">
        <v>0</v>
      </c>
      <c r="H162" s="12">
        <v>0</v>
      </c>
      <c r="I162" s="12">
        <f>[1]октябрь!K204</f>
        <v>6842.729999999945</v>
      </c>
      <c r="J162" s="12">
        <f>-10000+500+7347.76-1082.17-20000+3082.32</f>
        <v>-20152.09</v>
      </c>
      <c r="K162" s="14">
        <f>I162+J162</f>
        <v>-13309.360000000055</v>
      </c>
      <c r="L162" s="7" t="e">
        <f t="shared" si="62"/>
        <v>#DIV/0!</v>
      </c>
      <c r="M162" s="8" t="e">
        <f t="shared" si="58"/>
        <v>#DIV/0!</v>
      </c>
      <c r="N162" s="9" t="e">
        <f t="shared" si="56"/>
        <v>#DIV/0!</v>
      </c>
      <c r="AH162" s="12">
        <v>0</v>
      </c>
      <c r="AI162" s="12">
        <v>0</v>
      </c>
    </row>
    <row r="163" spans="1:35" ht="15.75" customHeight="1" x14ac:dyDescent="0.25">
      <c r="A163" s="53" t="s">
        <v>332</v>
      </c>
      <c r="B163" s="55"/>
      <c r="C163" s="27" t="s">
        <v>333</v>
      </c>
      <c r="D163" s="27"/>
      <c r="E163" s="27"/>
      <c r="F163" s="27"/>
      <c r="G163" s="51">
        <f>G164</f>
        <v>0</v>
      </c>
      <c r="H163" s="51">
        <f>H164</f>
        <v>0</v>
      </c>
      <c r="I163" s="51">
        <f>I164</f>
        <v>0</v>
      </c>
      <c r="J163" s="51">
        <f>J164</f>
        <v>0</v>
      </c>
      <c r="K163" s="51">
        <f>K164</f>
        <v>0</v>
      </c>
      <c r="L163" s="7" t="e">
        <f t="shared" si="62"/>
        <v>#DIV/0!</v>
      </c>
      <c r="M163" s="8" t="e">
        <f>K163/G163*100</f>
        <v>#DIV/0!</v>
      </c>
      <c r="N163" s="9" t="e">
        <f>J163/H163*100</f>
        <v>#DIV/0!</v>
      </c>
      <c r="AH163" s="51">
        <f>AH164</f>
        <v>0</v>
      </c>
      <c r="AI163" s="51">
        <f>AI164</f>
        <v>0</v>
      </c>
    </row>
    <row r="164" spans="1:35" ht="31.5" customHeight="1" x14ac:dyDescent="0.25">
      <c r="A164" s="17" t="s">
        <v>334</v>
      </c>
      <c r="B164" s="21" t="s">
        <v>20</v>
      </c>
      <c r="C164" s="19" t="s">
        <v>335</v>
      </c>
      <c r="D164" s="19" t="s">
        <v>100</v>
      </c>
      <c r="E164" s="19"/>
      <c r="F164" s="19"/>
      <c r="G164" s="12">
        <v>0</v>
      </c>
      <c r="H164" s="12">
        <v>0</v>
      </c>
      <c r="I164" s="12">
        <f>[1]октябрь!K206</f>
        <v>0</v>
      </c>
      <c r="J164" s="12">
        <v>0</v>
      </c>
      <c r="K164" s="14">
        <f>I164+J164</f>
        <v>0</v>
      </c>
      <c r="L164" s="39" t="e">
        <f t="shared" si="62"/>
        <v>#DIV/0!</v>
      </c>
      <c r="M164" s="8" t="e">
        <f>K164/G164*100</f>
        <v>#DIV/0!</v>
      </c>
      <c r="N164" s="9" t="e">
        <f>J164/H164*100</f>
        <v>#DIV/0!</v>
      </c>
      <c r="AH164" s="12">
        <v>0</v>
      </c>
      <c r="AI164" s="12">
        <v>0</v>
      </c>
    </row>
    <row r="165" spans="1:35" x14ac:dyDescent="0.25">
      <c r="A165" s="2"/>
      <c r="B165" s="2"/>
      <c r="C165" s="2"/>
      <c r="D165" s="2"/>
      <c r="E165" s="2"/>
      <c r="F165" s="2"/>
      <c r="G165" s="2"/>
      <c r="H165" s="2"/>
      <c r="I165" s="2"/>
      <c r="J165" s="2"/>
      <c r="K165" s="2"/>
      <c r="L165" s="2"/>
      <c r="M165" s="2"/>
      <c r="AH165" s="2"/>
      <c r="AI165" s="2"/>
    </row>
    <row r="166" spans="1:35" x14ac:dyDescent="0.25">
      <c r="A166" s="2"/>
      <c r="B166" s="2"/>
      <c r="C166" s="2"/>
      <c r="D166" s="2"/>
      <c r="E166" s="2"/>
      <c r="F166" s="2"/>
      <c r="G166" s="2"/>
      <c r="H166" s="2"/>
      <c r="I166" s="2"/>
      <c r="J166" s="2"/>
      <c r="K166" s="2"/>
      <c r="L166" s="2"/>
      <c r="M166" s="2"/>
      <c r="AH166" s="2"/>
      <c r="AI166" s="2"/>
    </row>
    <row r="167" spans="1:35" x14ac:dyDescent="0.25">
      <c r="A167" s="2"/>
      <c r="B167" s="2"/>
      <c r="C167" s="2"/>
      <c r="D167" s="2"/>
      <c r="E167" s="2"/>
      <c r="F167" s="2"/>
      <c r="G167" s="2"/>
      <c r="H167" s="2"/>
      <c r="I167" s="2"/>
      <c r="J167" s="2"/>
      <c r="K167" s="2"/>
      <c r="L167" s="2"/>
      <c r="M167" s="2"/>
      <c r="AH167" s="2"/>
      <c r="AI167" s="2"/>
    </row>
    <row r="168" spans="1:35" x14ac:dyDescent="0.25">
      <c r="A168" s="2"/>
      <c r="B168" s="2"/>
      <c r="C168" s="2"/>
      <c r="D168" s="2"/>
      <c r="E168" s="2"/>
      <c r="F168" s="2"/>
      <c r="G168" s="2"/>
      <c r="H168" s="2"/>
      <c r="I168" s="2"/>
      <c r="J168" s="2"/>
      <c r="K168" s="2"/>
      <c r="L168" s="2"/>
      <c r="M168" s="2"/>
      <c r="AH168" s="2"/>
      <c r="AI168" s="2"/>
    </row>
    <row r="169" spans="1:35" x14ac:dyDescent="0.25">
      <c r="A169" s="2"/>
      <c r="B169" s="2"/>
      <c r="C169" s="2"/>
      <c r="D169" s="2"/>
      <c r="E169" s="2"/>
      <c r="F169" s="2"/>
      <c r="G169" s="2"/>
      <c r="H169" s="2"/>
      <c r="I169" s="2"/>
      <c r="J169" s="2"/>
      <c r="K169" s="2"/>
      <c r="L169" s="2"/>
      <c r="M169" s="2"/>
      <c r="AH169" s="2"/>
      <c r="AI169" s="2"/>
    </row>
    <row r="170" spans="1:35" x14ac:dyDescent="0.25">
      <c r="A170" s="2"/>
      <c r="B170" s="2"/>
      <c r="C170" s="2"/>
      <c r="D170" s="2"/>
      <c r="E170" s="2"/>
      <c r="F170" s="2"/>
      <c r="G170" s="2"/>
      <c r="H170" s="2"/>
      <c r="I170" s="2"/>
      <c r="J170" s="2"/>
      <c r="K170" s="2"/>
      <c r="L170" s="2"/>
      <c r="M170" s="2"/>
      <c r="AH170" s="2"/>
      <c r="AI170" s="2"/>
    </row>
    <row r="171" spans="1:35" x14ac:dyDescent="0.25">
      <c r="A171" s="2"/>
      <c r="B171" s="2"/>
      <c r="C171" s="2"/>
      <c r="D171" s="2"/>
      <c r="E171" s="2"/>
      <c r="F171" s="2"/>
      <c r="G171" s="2"/>
      <c r="H171" s="2"/>
      <c r="I171" s="2"/>
      <c r="J171" s="2"/>
      <c r="K171" s="2"/>
      <c r="L171" s="2"/>
      <c r="M171" s="2"/>
      <c r="AH171" s="2"/>
      <c r="AI171" s="2"/>
    </row>
    <row r="172" spans="1:35" x14ac:dyDescent="0.25">
      <c r="A172" s="2"/>
      <c r="B172" s="2"/>
      <c r="C172" s="2"/>
      <c r="D172" s="2"/>
      <c r="E172" s="2"/>
      <c r="F172" s="2"/>
      <c r="G172" s="2"/>
      <c r="H172" s="2"/>
      <c r="I172" s="2"/>
      <c r="J172" s="2"/>
      <c r="K172" s="2"/>
      <c r="L172" s="2"/>
      <c r="M172" s="2"/>
      <c r="AH172" s="2"/>
      <c r="AI172" s="2"/>
    </row>
    <row r="173" spans="1:35" x14ac:dyDescent="0.25">
      <c r="A173" s="2"/>
      <c r="B173" s="2"/>
      <c r="C173" s="2"/>
      <c r="D173" s="2"/>
      <c r="E173" s="2"/>
      <c r="F173" s="2"/>
      <c r="G173" s="2"/>
      <c r="H173" s="2"/>
      <c r="I173" s="2"/>
      <c r="J173" s="2"/>
      <c r="K173" s="2"/>
      <c r="L173" s="2"/>
      <c r="M173" s="2"/>
      <c r="AH173" s="2"/>
      <c r="AI173" s="2"/>
    </row>
    <row r="174" spans="1:35" x14ac:dyDescent="0.25">
      <c r="A174" s="2"/>
      <c r="B174" s="2"/>
      <c r="C174" s="2"/>
      <c r="D174" s="2"/>
      <c r="E174" s="2"/>
      <c r="F174" s="2"/>
      <c r="G174" s="2"/>
      <c r="H174" s="2"/>
      <c r="I174" s="2"/>
      <c r="J174" s="2"/>
      <c r="K174" s="2"/>
      <c r="L174" s="2"/>
      <c r="M174" s="2"/>
      <c r="AH174" s="2"/>
      <c r="AI174" s="2"/>
    </row>
    <row r="175" spans="1:35" x14ac:dyDescent="0.25">
      <c r="A175" s="2"/>
      <c r="B175" s="2"/>
      <c r="C175" s="2"/>
      <c r="D175" s="2"/>
      <c r="E175" s="2"/>
      <c r="F175" s="2"/>
      <c r="G175" s="2"/>
      <c r="H175" s="2"/>
      <c r="I175" s="2"/>
      <c r="J175" s="2"/>
      <c r="K175" s="2"/>
      <c r="L175" s="2"/>
      <c r="M175" s="2"/>
      <c r="AH175" s="2"/>
      <c r="AI175" s="2"/>
    </row>
    <row r="176" spans="1:35" x14ac:dyDescent="0.25">
      <c r="A176" s="2"/>
      <c r="B176" s="2"/>
      <c r="C176" s="2"/>
      <c r="D176" s="2"/>
      <c r="E176" s="2"/>
      <c r="F176" s="2"/>
      <c r="G176" s="2"/>
      <c r="H176" s="2"/>
      <c r="I176" s="2"/>
      <c r="J176" s="2"/>
      <c r="K176" s="2"/>
      <c r="L176" s="2"/>
      <c r="M176" s="2"/>
      <c r="AH176" s="2"/>
      <c r="AI176" s="2"/>
    </row>
    <row r="177" spans="1:35" x14ac:dyDescent="0.25">
      <c r="A177" s="2"/>
      <c r="B177" s="2"/>
      <c r="C177" s="2"/>
      <c r="D177" s="2"/>
      <c r="E177" s="2"/>
      <c r="F177" s="2"/>
      <c r="G177" s="2"/>
      <c r="H177" s="2"/>
      <c r="I177" s="2"/>
      <c r="J177" s="2"/>
      <c r="K177" s="2"/>
      <c r="L177" s="2"/>
      <c r="M177" s="2"/>
      <c r="AH177" s="2"/>
      <c r="AI177" s="2"/>
    </row>
    <row r="178" spans="1:35" x14ac:dyDescent="0.25">
      <c r="A178" s="2"/>
      <c r="B178" s="2"/>
      <c r="C178" s="2"/>
      <c r="D178" s="2"/>
      <c r="E178" s="2"/>
      <c r="F178" s="2"/>
      <c r="G178" s="2"/>
      <c r="H178" s="2"/>
      <c r="I178" s="2"/>
      <c r="J178" s="2"/>
      <c r="K178" s="2"/>
      <c r="L178" s="2"/>
      <c r="M178" s="2"/>
      <c r="AH178" s="2"/>
      <c r="AI178" s="2"/>
    </row>
    <row r="179" spans="1:35" x14ac:dyDescent="0.25">
      <c r="A179" s="2"/>
      <c r="B179" s="2"/>
      <c r="C179" s="2"/>
      <c r="D179" s="2"/>
      <c r="E179" s="2"/>
      <c r="F179" s="2"/>
      <c r="G179" s="2"/>
      <c r="H179" s="2"/>
      <c r="I179" s="2"/>
      <c r="J179" s="2"/>
      <c r="K179" s="2"/>
      <c r="L179" s="2"/>
      <c r="M179" s="2"/>
      <c r="AH179" s="2"/>
      <c r="AI179" s="2"/>
    </row>
    <row r="180" spans="1:35" x14ac:dyDescent="0.25">
      <c r="A180" s="2"/>
      <c r="B180" s="2"/>
      <c r="C180" s="2"/>
      <c r="D180" s="2"/>
      <c r="E180" s="2"/>
      <c r="F180" s="2"/>
      <c r="G180" s="2"/>
      <c r="H180" s="2"/>
      <c r="I180" s="2"/>
      <c r="J180" s="2"/>
      <c r="K180" s="2"/>
      <c r="L180" s="2"/>
      <c r="M180" s="2"/>
      <c r="AH180" s="2"/>
      <c r="AI180" s="2"/>
    </row>
    <row r="181" spans="1:35" x14ac:dyDescent="0.25">
      <c r="A181" s="2"/>
      <c r="B181" s="2"/>
      <c r="C181" s="2"/>
      <c r="D181" s="2"/>
      <c r="E181" s="2"/>
      <c r="F181" s="2"/>
      <c r="G181" s="2"/>
      <c r="H181" s="2"/>
      <c r="I181" s="2"/>
      <c r="J181" s="2"/>
      <c r="K181" s="2"/>
      <c r="L181" s="2"/>
      <c r="M181" s="2"/>
      <c r="AH181" s="2"/>
      <c r="AI181" s="2"/>
    </row>
    <row r="182" spans="1:35" x14ac:dyDescent="0.25">
      <c r="A182" s="2"/>
      <c r="B182" s="2"/>
      <c r="C182" s="2"/>
      <c r="D182" s="2"/>
      <c r="E182" s="2"/>
      <c r="F182" s="2"/>
      <c r="G182" s="2"/>
      <c r="H182" s="2"/>
      <c r="I182" s="2"/>
      <c r="J182" s="2"/>
      <c r="K182" s="2"/>
      <c r="L182" s="2"/>
      <c r="M182" s="2"/>
      <c r="AH182" s="2"/>
      <c r="AI182" s="2"/>
    </row>
    <row r="183" spans="1:35" x14ac:dyDescent="0.25">
      <c r="A183" s="2"/>
      <c r="B183" s="2"/>
      <c r="C183" s="2"/>
      <c r="D183" s="2"/>
      <c r="E183" s="2"/>
      <c r="F183" s="2"/>
      <c r="G183" s="2"/>
      <c r="H183" s="2"/>
      <c r="I183" s="2"/>
      <c r="J183" s="2"/>
      <c r="K183" s="2"/>
      <c r="L183" s="2"/>
      <c r="M183" s="2"/>
      <c r="AH183" s="2"/>
      <c r="AI183" s="2"/>
    </row>
    <row r="184" spans="1:35" x14ac:dyDescent="0.25">
      <c r="A184" s="2"/>
      <c r="B184" s="2"/>
      <c r="C184" s="2"/>
      <c r="D184" s="2"/>
      <c r="E184" s="2"/>
      <c r="F184" s="2"/>
      <c r="G184" s="2"/>
      <c r="H184" s="2"/>
      <c r="I184" s="2"/>
      <c r="J184" s="2"/>
      <c r="K184" s="2"/>
      <c r="L184" s="2"/>
      <c r="M184" s="2"/>
      <c r="AH184" s="2"/>
      <c r="AI184" s="2"/>
    </row>
    <row r="185" spans="1:35" x14ac:dyDescent="0.25">
      <c r="A185" s="2"/>
      <c r="B185" s="2"/>
      <c r="C185" s="2"/>
      <c r="D185" s="2"/>
      <c r="E185" s="2"/>
      <c r="F185" s="2"/>
      <c r="G185" s="2"/>
      <c r="H185" s="2"/>
      <c r="I185" s="2"/>
      <c r="J185" s="2"/>
      <c r="K185" s="2"/>
      <c r="L185" s="2"/>
      <c r="M185" s="2"/>
      <c r="AH185" s="2"/>
      <c r="AI185" s="2"/>
    </row>
    <row r="186" spans="1:35" x14ac:dyDescent="0.25">
      <c r="A186" s="2"/>
      <c r="B186" s="2"/>
      <c r="C186" s="2"/>
      <c r="D186" s="2"/>
      <c r="E186" s="2"/>
      <c r="F186" s="2"/>
      <c r="G186" s="2"/>
      <c r="H186" s="2"/>
      <c r="I186" s="2"/>
      <c r="J186" s="2"/>
      <c r="K186" s="2"/>
      <c r="L186" s="2"/>
      <c r="M186" s="2"/>
      <c r="AH186" s="2"/>
      <c r="AI186" s="2"/>
    </row>
    <row r="187" spans="1:35" x14ac:dyDescent="0.25">
      <c r="A187" s="2"/>
      <c r="B187" s="2"/>
      <c r="C187" s="2"/>
      <c r="D187" s="2"/>
      <c r="E187" s="2"/>
      <c r="F187" s="2"/>
      <c r="G187" s="2"/>
      <c r="H187" s="2"/>
      <c r="I187" s="2"/>
      <c r="J187" s="2"/>
      <c r="K187" s="2"/>
      <c r="L187" s="2"/>
      <c r="M187" s="2"/>
      <c r="AH187" s="2"/>
      <c r="AI187" s="2"/>
    </row>
    <row r="188" spans="1:35" x14ac:dyDescent="0.25">
      <c r="A188" s="2"/>
      <c r="B188" s="2"/>
      <c r="C188" s="2"/>
      <c r="D188" s="2"/>
      <c r="E188" s="2"/>
      <c r="F188" s="2"/>
      <c r="G188" s="2"/>
      <c r="H188" s="2"/>
      <c r="I188" s="2"/>
      <c r="J188" s="2"/>
      <c r="K188" s="2"/>
      <c r="L188" s="2"/>
      <c r="M188" s="2"/>
      <c r="AH188" s="2"/>
      <c r="AI188" s="2"/>
    </row>
    <row r="189" spans="1:35" x14ac:dyDescent="0.25">
      <c r="A189" s="2"/>
      <c r="B189" s="2"/>
      <c r="C189" s="2"/>
      <c r="D189" s="2"/>
      <c r="E189" s="2"/>
      <c r="F189" s="2"/>
      <c r="G189" s="2"/>
      <c r="H189" s="2"/>
      <c r="I189" s="2"/>
      <c r="J189" s="2"/>
      <c r="K189" s="2"/>
      <c r="L189" s="2"/>
      <c r="M189" s="2"/>
      <c r="AH189" s="2"/>
      <c r="AI189" s="2"/>
    </row>
    <row r="190" spans="1:35" x14ac:dyDescent="0.25">
      <c r="A190" s="2"/>
      <c r="B190" s="2"/>
      <c r="C190" s="2"/>
      <c r="D190" s="2"/>
      <c r="E190" s="2"/>
      <c r="F190" s="2"/>
      <c r="G190" s="2"/>
      <c r="H190" s="2"/>
      <c r="I190" s="2"/>
      <c r="J190" s="2"/>
      <c r="K190" s="2"/>
      <c r="L190" s="2"/>
      <c r="M190" s="2"/>
      <c r="AH190" s="2"/>
      <c r="AI190" s="2"/>
    </row>
    <row r="191" spans="1:35" x14ac:dyDescent="0.25">
      <c r="A191" s="2"/>
      <c r="B191" s="2"/>
      <c r="C191" s="2"/>
      <c r="D191" s="2"/>
      <c r="E191" s="2"/>
      <c r="F191" s="2"/>
      <c r="G191" s="2"/>
      <c r="H191" s="2"/>
      <c r="I191" s="2"/>
      <c r="J191" s="2"/>
      <c r="K191" s="2"/>
      <c r="L191" s="2"/>
      <c r="M191" s="2"/>
      <c r="AH191" s="2"/>
      <c r="AI191" s="2"/>
    </row>
    <row r="192" spans="1:35" x14ac:dyDescent="0.25">
      <c r="A192" s="2"/>
      <c r="B192" s="2"/>
      <c r="C192" s="2"/>
      <c r="D192" s="2"/>
      <c r="E192" s="2"/>
      <c r="F192" s="2"/>
      <c r="G192" s="2"/>
      <c r="H192" s="2"/>
      <c r="I192" s="2"/>
      <c r="J192" s="2"/>
      <c r="K192" s="2"/>
      <c r="L192" s="2"/>
      <c r="M192" s="2"/>
      <c r="AH192" s="2"/>
      <c r="AI192" s="2"/>
    </row>
    <row r="193" spans="1:35" x14ac:dyDescent="0.25">
      <c r="A193" s="2"/>
      <c r="B193" s="2"/>
      <c r="C193" s="2"/>
      <c r="D193" s="2"/>
      <c r="E193" s="2"/>
      <c r="F193" s="2"/>
      <c r="G193" s="2"/>
      <c r="H193" s="2"/>
      <c r="I193" s="2"/>
      <c r="J193" s="2"/>
      <c r="K193" s="2"/>
      <c r="L193" s="2"/>
      <c r="M193" s="2"/>
      <c r="AH193" s="2"/>
      <c r="AI193" s="2"/>
    </row>
    <row r="194" spans="1:35" x14ac:dyDescent="0.25">
      <c r="A194" s="2"/>
      <c r="B194" s="2"/>
      <c r="C194" s="2"/>
      <c r="D194" s="2"/>
      <c r="E194" s="2"/>
      <c r="F194" s="2"/>
      <c r="G194" s="2"/>
      <c r="H194" s="2"/>
      <c r="I194" s="2"/>
      <c r="J194" s="2"/>
      <c r="K194" s="2"/>
      <c r="L194" s="2"/>
      <c r="M194" s="2"/>
      <c r="AH194" s="2"/>
      <c r="AI194" s="2"/>
    </row>
    <row r="195" spans="1:35" x14ac:dyDescent="0.25">
      <c r="A195" s="2"/>
      <c r="B195" s="2"/>
      <c r="C195" s="2"/>
      <c r="D195" s="2"/>
      <c r="E195" s="2"/>
      <c r="F195" s="2"/>
      <c r="G195" s="2"/>
      <c r="H195" s="2"/>
      <c r="I195" s="2"/>
      <c r="J195" s="2"/>
      <c r="K195" s="2"/>
      <c r="L195" s="2"/>
      <c r="M195" s="2"/>
      <c r="AH195" s="2"/>
      <c r="AI195" s="2"/>
    </row>
    <row r="196" spans="1:35" x14ac:dyDescent="0.25">
      <c r="A196" s="2"/>
      <c r="B196" s="2"/>
      <c r="C196" s="2"/>
      <c r="D196" s="2"/>
      <c r="E196" s="2"/>
      <c r="F196" s="2"/>
      <c r="G196" s="2"/>
      <c r="H196" s="2"/>
      <c r="I196" s="2"/>
      <c r="J196" s="2"/>
      <c r="K196" s="2"/>
      <c r="L196" s="2"/>
      <c r="M196" s="2"/>
      <c r="AH196" s="2"/>
      <c r="AI196" s="2"/>
    </row>
    <row r="197" spans="1:35" x14ac:dyDescent="0.25">
      <c r="A197" s="2"/>
      <c r="B197" s="2"/>
      <c r="C197" s="2"/>
      <c r="D197" s="2"/>
      <c r="E197" s="2"/>
      <c r="F197" s="2"/>
      <c r="G197" s="2"/>
      <c r="H197" s="2"/>
      <c r="I197" s="2"/>
      <c r="J197" s="2"/>
      <c r="K197" s="2"/>
      <c r="L197" s="2"/>
      <c r="M197" s="2"/>
      <c r="AH197" s="2"/>
      <c r="AI197" s="2"/>
    </row>
    <row r="198" spans="1:35" x14ac:dyDescent="0.25">
      <c r="A198" s="2"/>
      <c r="B198" s="2"/>
      <c r="C198" s="2"/>
      <c r="D198" s="2"/>
      <c r="E198" s="2"/>
      <c r="F198" s="2"/>
      <c r="G198" s="2"/>
      <c r="H198" s="2"/>
      <c r="I198" s="2"/>
      <c r="J198" s="2"/>
      <c r="K198" s="2"/>
      <c r="L198" s="2"/>
      <c r="M198" s="2"/>
      <c r="AH198" s="2"/>
      <c r="AI198" s="2"/>
    </row>
    <row r="199" spans="1:35" x14ac:dyDescent="0.25">
      <c r="A199" s="2"/>
      <c r="B199" s="2"/>
      <c r="C199" s="2"/>
      <c r="D199" s="2"/>
      <c r="E199" s="2"/>
      <c r="F199" s="2"/>
      <c r="G199" s="2"/>
      <c r="H199" s="2"/>
      <c r="I199" s="2"/>
      <c r="J199" s="2"/>
      <c r="K199" s="2"/>
      <c r="L199" s="2"/>
      <c r="M199" s="2"/>
      <c r="AH199" s="2"/>
      <c r="AI199" s="2"/>
    </row>
    <row r="200" spans="1:35" x14ac:dyDescent="0.25">
      <c r="A200" s="2"/>
      <c r="B200" s="2"/>
      <c r="C200" s="2"/>
      <c r="D200" s="2"/>
      <c r="E200" s="2"/>
      <c r="F200" s="2"/>
      <c r="G200" s="2"/>
      <c r="H200" s="2"/>
      <c r="I200" s="2"/>
      <c r="J200" s="2"/>
      <c r="K200" s="2"/>
      <c r="L200" s="2"/>
      <c r="M200" s="2"/>
      <c r="AH200" s="2"/>
      <c r="AI200" s="2"/>
    </row>
    <row r="201" spans="1:35" x14ac:dyDescent="0.25">
      <c r="A201" s="2"/>
      <c r="B201" s="2"/>
      <c r="C201" s="2"/>
      <c r="D201" s="2"/>
      <c r="E201" s="2"/>
      <c r="F201" s="2"/>
      <c r="G201" s="2"/>
      <c r="H201" s="2"/>
      <c r="I201" s="2"/>
      <c r="J201" s="2"/>
      <c r="K201" s="2"/>
      <c r="L201" s="2"/>
      <c r="M201" s="2"/>
      <c r="AH201" s="2"/>
      <c r="AI201" s="2"/>
    </row>
    <row r="202" spans="1:35" x14ac:dyDescent="0.25">
      <c r="A202" s="2"/>
      <c r="B202" s="2"/>
      <c r="C202" s="2"/>
      <c r="D202" s="2"/>
      <c r="E202" s="2"/>
      <c r="F202" s="2"/>
      <c r="G202" s="2"/>
      <c r="H202" s="2"/>
      <c r="I202" s="2"/>
      <c r="J202" s="2"/>
      <c r="K202" s="2"/>
      <c r="L202" s="2"/>
      <c r="M202" s="2"/>
      <c r="AH202" s="2"/>
      <c r="AI202" s="2"/>
    </row>
    <row r="203" spans="1:35" x14ac:dyDescent="0.25">
      <c r="A203" s="2"/>
      <c r="B203" s="2"/>
      <c r="C203" s="2"/>
      <c r="D203" s="2"/>
      <c r="E203" s="2"/>
      <c r="F203" s="2"/>
      <c r="G203" s="2"/>
      <c r="H203" s="2"/>
      <c r="I203" s="2"/>
      <c r="J203" s="2"/>
      <c r="K203" s="2"/>
      <c r="L203" s="2"/>
      <c r="M203" s="2"/>
      <c r="AH203" s="2"/>
      <c r="AI203" s="2"/>
    </row>
    <row r="204" spans="1:35" x14ac:dyDescent="0.25">
      <c r="A204" s="2"/>
      <c r="B204" s="2"/>
      <c r="C204" s="2"/>
      <c r="D204" s="2"/>
      <c r="E204" s="2"/>
      <c r="F204" s="2"/>
      <c r="G204" s="2"/>
      <c r="H204" s="2"/>
      <c r="I204" s="2"/>
      <c r="J204" s="2"/>
      <c r="K204" s="2"/>
      <c r="L204" s="2"/>
      <c r="M204" s="2"/>
      <c r="AH204" s="2"/>
      <c r="AI204" s="2"/>
    </row>
    <row r="205" spans="1:35" x14ac:dyDescent="0.25">
      <c r="A205" s="2"/>
      <c r="B205" s="2"/>
      <c r="C205" s="2"/>
      <c r="D205" s="2"/>
      <c r="E205" s="2"/>
      <c r="F205" s="2"/>
      <c r="G205" s="2"/>
      <c r="H205" s="2"/>
      <c r="I205" s="2"/>
      <c r="J205" s="2"/>
      <c r="K205" s="2"/>
      <c r="L205" s="2"/>
      <c r="M205" s="2"/>
      <c r="AH205" s="2"/>
      <c r="AI205" s="2"/>
    </row>
    <row r="206" spans="1:35" x14ac:dyDescent="0.25">
      <c r="A206" s="2"/>
      <c r="B206" s="2"/>
      <c r="C206" s="2"/>
      <c r="D206" s="2"/>
      <c r="E206" s="2"/>
      <c r="F206" s="2"/>
      <c r="G206" s="2"/>
      <c r="H206" s="2"/>
      <c r="I206" s="2"/>
      <c r="J206" s="2"/>
      <c r="K206" s="2"/>
      <c r="L206" s="2"/>
      <c r="M206" s="2"/>
      <c r="AH206" s="2"/>
      <c r="AI206" s="2"/>
    </row>
    <row r="207" spans="1:35" x14ac:dyDescent="0.25">
      <c r="A207" s="2"/>
      <c r="B207" s="2"/>
      <c r="C207" s="2"/>
      <c r="D207" s="2"/>
      <c r="E207" s="2"/>
      <c r="F207" s="2"/>
      <c r="G207" s="2"/>
      <c r="H207" s="2"/>
      <c r="I207" s="2"/>
      <c r="J207" s="2"/>
      <c r="K207" s="2"/>
      <c r="L207" s="2"/>
      <c r="M207" s="2"/>
      <c r="AH207" s="2"/>
      <c r="AI207" s="2"/>
    </row>
    <row r="208" spans="1:35" x14ac:dyDescent="0.25">
      <c r="A208" s="2"/>
      <c r="B208" s="2"/>
      <c r="C208" s="2"/>
      <c r="D208" s="2"/>
      <c r="E208" s="2"/>
      <c r="F208" s="2"/>
      <c r="G208" s="2"/>
      <c r="H208" s="2"/>
      <c r="I208" s="2"/>
      <c r="J208" s="2"/>
      <c r="K208" s="2"/>
      <c r="L208" s="2"/>
      <c r="M208" s="2"/>
      <c r="AH208" s="2"/>
      <c r="AI208" s="2"/>
    </row>
    <row r="209" spans="1:35" x14ac:dyDescent="0.25">
      <c r="A209" s="2"/>
      <c r="B209" s="2"/>
      <c r="C209" s="2"/>
      <c r="D209" s="2"/>
      <c r="E209" s="2"/>
      <c r="F209" s="2"/>
      <c r="G209" s="2"/>
      <c r="H209" s="2"/>
      <c r="I209" s="2"/>
      <c r="J209" s="2"/>
      <c r="K209" s="2"/>
      <c r="L209" s="2"/>
      <c r="M209" s="2"/>
      <c r="AH209" s="2"/>
      <c r="AI209" s="2"/>
    </row>
    <row r="210" spans="1:35" x14ac:dyDescent="0.25">
      <c r="A210" s="2"/>
      <c r="B210" s="2"/>
      <c r="C210" s="2"/>
      <c r="D210" s="2"/>
      <c r="E210" s="2"/>
      <c r="F210" s="2"/>
      <c r="G210" s="2"/>
      <c r="H210" s="2"/>
      <c r="I210" s="2"/>
      <c r="J210" s="2"/>
      <c r="K210" s="2"/>
      <c r="L210" s="2"/>
      <c r="M210" s="2"/>
      <c r="AH210" s="2"/>
      <c r="AI210" s="2"/>
    </row>
    <row r="211" spans="1:35" x14ac:dyDescent="0.25">
      <c r="A211" s="2"/>
      <c r="B211" s="2"/>
      <c r="C211" s="2"/>
      <c r="D211" s="2"/>
      <c r="E211" s="2"/>
      <c r="F211" s="2"/>
      <c r="G211" s="2"/>
      <c r="H211" s="2"/>
      <c r="I211" s="2"/>
      <c r="J211" s="2"/>
      <c r="K211" s="2"/>
      <c r="L211" s="2"/>
      <c r="M211" s="2"/>
      <c r="AH211" s="2"/>
      <c r="AI211" s="2"/>
    </row>
    <row r="212" spans="1:35" x14ac:dyDescent="0.25">
      <c r="A212" s="2"/>
      <c r="B212" s="2"/>
      <c r="C212" s="2"/>
      <c r="D212" s="2"/>
      <c r="E212" s="2"/>
      <c r="F212" s="2"/>
      <c r="G212" s="2"/>
      <c r="H212" s="2"/>
      <c r="I212" s="2"/>
      <c r="J212" s="2"/>
      <c r="K212" s="2"/>
      <c r="L212" s="2"/>
      <c r="M212" s="2"/>
      <c r="AH212" s="2"/>
      <c r="AI212" s="2"/>
    </row>
    <row r="213" spans="1:35" x14ac:dyDescent="0.25">
      <c r="A213" s="2"/>
      <c r="B213" s="2"/>
      <c r="C213" s="2"/>
      <c r="D213" s="2"/>
      <c r="E213" s="2"/>
      <c r="F213" s="2"/>
      <c r="G213" s="2"/>
      <c r="H213" s="2"/>
      <c r="I213" s="2"/>
      <c r="J213" s="2"/>
      <c r="K213" s="2"/>
      <c r="L213" s="2"/>
      <c r="M213" s="2"/>
      <c r="AH213" s="2"/>
      <c r="AI213" s="2"/>
    </row>
    <row r="214" spans="1:35" x14ac:dyDescent="0.25">
      <c r="A214" s="2"/>
      <c r="B214" s="2"/>
      <c r="C214" s="2"/>
      <c r="D214" s="2"/>
      <c r="E214" s="2"/>
      <c r="F214" s="2"/>
      <c r="G214" s="2"/>
      <c r="H214" s="2"/>
      <c r="I214" s="2"/>
      <c r="J214" s="2"/>
      <c r="K214" s="2"/>
      <c r="L214" s="2"/>
      <c r="M214" s="2"/>
      <c r="AH214" s="2"/>
      <c r="AI214" s="2"/>
    </row>
    <row r="215" spans="1:35" x14ac:dyDescent="0.25">
      <c r="A215" s="2"/>
      <c r="B215" s="2"/>
      <c r="C215" s="2"/>
      <c r="D215" s="2"/>
      <c r="E215" s="2"/>
      <c r="F215" s="2"/>
      <c r="G215" s="2"/>
      <c r="H215" s="2"/>
      <c r="I215" s="2"/>
      <c r="J215" s="2"/>
      <c r="K215" s="2"/>
      <c r="L215" s="2"/>
      <c r="M215" s="2"/>
      <c r="AH215" s="2"/>
      <c r="AI215" s="2"/>
    </row>
    <row r="216" spans="1:35" x14ac:dyDescent="0.25">
      <c r="A216" s="2"/>
      <c r="B216" s="2"/>
      <c r="C216" s="2"/>
      <c r="D216" s="2"/>
      <c r="E216" s="2"/>
      <c r="F216" s="2"/>
      <c r="G216" s="2"/>
      <c r="H216" s="2"/>
      <c r="I216" s="2"/>
      <c r="J216" s="2"/>
      <c r="K216" s="2"/>
      <c r="L216" s="2"/>
      <c r="M216" s="2"/>
      <c r="AH216" s="2"/>
      <c r="AI216" s="2"/>
    </row>
    <row r="217" spans="1:35" x14ac:dyDescent="0.25">
      <c r="A217" s="2"/>
      <c r="B217" s="2"/>
      <c r="C217" s="2"/>
      <c r="D217" s="2"/>
      <c r="E217" s="2"/>
      <c r="F217" s="2"/>
      <c r="G217" s="2"/>
      <c r="H217" s="2"/>
      <c r="I217" s="2"/>
      <c r="J217" s="2"/>
      <c r="K217" s="2"/>
      <c r="L217" s="2"/>
      <c r="M217" s="2"/>
      <c r="AH217" s="2"/>
      <c r="AI217" s="2"/>
    </row>
    <row r="218" spans="1:35" x14ac:dyDescent="0.25">
      <c r="A218" s="2"/>
      <c r="B218" s="2"/>
      <c r="C218" s="2"/>
      <c r="D218" s="2"/>
      <c r="E218" s="2"/>
      <c r="F218" s="2"/>
      <c r="G218" s="2"/>
      <c r="H218" s="2"/>
      <c r="I218" s="2"/>
      <c r="J218" s="2"/>
      <c r="K218" s="2"/>
      <c r="L218" s="2"/>
      <c r="M218" s="2"/>
      <c r="AH218" s="2"/>
      <c r="AI218" s="2"/>
    </row>
    <row r="219" spans="1:35" x14ac:dyDescent="0.25">
      <c r="A219" s="2"/>
      <c r="B219" s="2"/>
      <c r="C219" s="2"/>
      <c r="D219" s="2"/>
      <c r="E219" s="2"/>
      <c r="F219" s="2"/>
      <c r="G219" s="2"/>
      <c r="H219" s="2"/>
      <c r="I219" s="2"/>
      <c r="J219" s="2"/>
      <c r="K219" s="2"/>
      <c r="L219" s="2"/>
      <c r="M219" s="2"/>
      <c r="AH219" s="2"/>
      <c r="AI219" s="2"/>
    </row>
    <row r="220" spans="1:35" x14ac:dyDescent="0.25">
      <c r="A220" s="2"/>
      <c r="B220" s="2"/>
      <c r="C220" s="2"/>
      <c r="D220" s="2"/>
      <c r="E220" s="2"/>
      <c r="F220" s="2"/>
      <c r="G220" s="2"/>
      <c r="H220" s="2"/>
      <c r="I220" s="2"/>
      <c r="J220" s="2"/>
      <c r="K220" s="2"/>
      <c r="L220" s="2"/>
      <c r="M220" s="2"/>
      <c r="AH220" s="2"/>
      <c r="AI220" s="2"/>
    </row>
    <row r="221" spans="1:35" x14ac:dyDescent="0.25">
      <c r="A221" s="2"/>
      <c r="B221" s="2"/>
      <c r="C221" s="2"/>
      <c r="D221" s="2"/>
      <c r="E221" s="2"/>
      <c r="F221" s="2"/>
      <c r="G221" s="2"/>
      <c r="H221" s="2"/>
      <c r="I221" s="2"/>
      <c r="J221" s="2"/>
      <c r="K221" s="2"/>
      <c r="L221" s="2"/>
      <c r="M221" s="2"/>
      <c r="AH221" s="2"/>
      <c r="AI221" s="2"/>
    </row>
    <row r="222" spans="1:35" x14ac:dyDescent="0.25">
      <c r="A222" s="2"/>
      <c r="B222" s="2"/>
      <c r="C222" s="2"/>
      <c r="D222" s="2"/>
      <c r="E222" s="2"/>
      <c r="F222" s="2"/>
      <c r="G222" s="2"/>
      <c r="H222" s="2"/>
      <c r="I222" s="2"/>
      <c r="J222" s="2"/>
      <c r="K222" s="2"/>
      <c r="L222" s="2"/>
      <c r="M222" s="2"/>
      <c r="AH222" s="2"/>
      <c r="AI222" s="2"/>
    </row>
    <row r="223" spans="1:35" x14ac:dyDescent="0.25">
      <c r="A223" s="2"/>
      <c r="B223" s="2"/>
      <c r="C223" s="2"/>
      <c r="D223" s="2"/>
      <c r="E223" s="2"/>
      <c r="F223" s="2"/>
      <c r="G223" s="2"/>
      <c r="H223" s="2"/>
      <c r="I223" s="2"/>
      <c r="J223" s="2"/>
      <c r="K223" s="2"/>
      <c r="L223" s="2"/>
      <c r="M223" s="2"/>
      <c r="AH223" s="2"/>
      <c r="AI223" s="2"/>
    </row>
    <row r="224" spans="1:35" x14ac:dyDescent="0.25">
      <c r="A224" s="2"/>
      <c r="B224" s="2"/>
      <c r="C224" s="2"/>
      <c r="D224" s="2"/>
      <c r="E224" s="2"/>
      <c r="F224" s="2"/>
      <c r="G224" s="2"/>
      <c r="H224" s="2"/>
      <c r="I224" s="2"/>
      <c r="J224" s="2"/>
      <c r="K224" s="2"/>
      <c r="L224" s="2"/>
      <c r="M224" s="2"/>
      <c r="AH224" s="2"/>
      <c r="AI224" s="2"/>
    </row>
    <row r="225" spans="1:35" x14ac:dyDescent="0.25">
      <c r="A225" s="2"/>
      <c r="B225" s="2"/>
      <c r="C225" s="2"/>
      <c r="D225" s="2"/>
      <c r="E225" s="2"/>
      <c r="F225" s="2"/>
      <c r="G225" s="2"/>
      <c r="H225" s="2"/>
      <c r="I225" s="2"/>
      <c r="J225" s="2"/>
      <c r="K225" s="2"/>
      <c r="L225" s="2"/>
      <c r="M225" s="2"/>
      <c r="AH225" s="2"/>
      <c r="AI225" s="2"/>
    </row>
    <row r="226" spans="1:35" x14ac:dyDescent="0.25">
      <c r="A226" s="2"/>
      <c r="B226" s="2"/>
      <c r="C226" s="2"/>
      <c r="D226" s="2"/>
      <c r="E226" s="2"/>
      <c r="F226" s="2"/>
      <c r="G226" s="2"/>
      <c r="H226" s="2"/>
      <c r="I226" s="2"/>
      <c r="J226" s="2"/>
      <c r="K226" s="2"/>
      <c r="L226" s="2"/>
      <c r="M226" s="2"/>
      <c r="AH226" s="2"/>
      <c r="AI226" s="2"/>
    </row>
    <row r="227" spans="1:35" x14ac:dyDescent="0.25">
      <c r="A227" s="2"/>
      <c r="B227" s="2"/>
      <c r="C227" s="2"/>
      <c r="D227" s="2"/>
      <c r="E227" s="2"/>
      <c r="F227" s="2"/>
      <c r="G227" s="2"/>
      <c r="H227" s="2"/>
      <c r="I227" s="2"/>
      <c r="J227" s="2"/>
      <c r="K227" s="2"/>
      <c r="L227" s="2"/>
      <c r="M227" s="2"/>
      <c r="AH227" s="2"/>
      <c r="AI227" s="2"/>
    </row>
    <row r="228" spans="1:35" x14ac:dyDescent="0.25">
      <c r="A228" s="2"/>
      <c r="B228" s="2"/>
      <c r="C228" s="2"/>
      <c r="D228" s="2"/>
      <c r="E228" s="2"/>
      <c r="F228" s="2"/>
      <c r="G228" s="2"/>
      <c r="H228" s="2"/>
      <c r="I228" s="2"/>
      <c r="J228" s="2"/>
      <c r="K228" s="2"/>
      <c r="L228" s="2"/>
      <c r="M228" s="2"/>
      <c r="AH228" s="2"/>
      <c r="AI228" s="2"/>
    </row>
    <row r="229" spans="1:35" x14ac:dyDescent="0.25">
      <c r="A229" s="2"/>
      <c r="B229" s="2"/>
      <c r="C229" s="2"/>
      <c r="D229" s="2"/>
      <c r="E229" s="2"/>
      <c r="F229" s="2"/>
      <c r="G229" s="2"/>
      <c r="H229" s="2"/>
      <c r="I229" s="2"/>
      <c r="J229" s="2"/>
      <c r="K229" s="2"/>
      <c r="L229" s="2"/>
      <c r="M229" s="2"/>
      <c r="AH229" s="2"/>
      <c r="AI229" s="2"/>
    </row>
    <row r="230" spans="1:35" x14ac:dyDescent="0.25">
      <c r="A230" s="2"/>
      <c r="B230" s="2"/>
      <c r="C230" s="2"/>
      <c r="D230" s="2"/>
      <c r="E230" s="2"/>
      <c r="F230" s="2"/>
      <c r="G230" s="2"/>
      <c r="H230" s="2"/>
      <c r="I230" s="2"/>
      <c r="J230" s="2"/>
      <c r="K230" s="2"/>
      <c r="L230" s="2"/>
      <c r="M230" s="2"/>
      <c r="AH230" s="2"/>
      <c r="AI230" s="2"/>
    </row>
    <row r="231" spans="1:35" x14ac:dyDescent="0.25">
      <c r="A231" s="2"/>
      <c r="B231" s="2"/>
      <c r="C231" s="2"/>
      <c r="D231" s="2"/>
      <c r="E231" s="2"/>
      <c r="F231" s="2"/>
      <c r="G231" s="2"/>
      <c r="H231" s="2"/>
      <c r="I231" s="2"/>
      <c r="J231" s="2"/>
      <c r="K231" s="2"/>
      <c r="L231" s="2"/>
      <c r="M231" s="2"/>
      <c r="AH231" s="2"/>
      <c r="AI231" s="2"/>
    </row>
    <row r="232" spans="1:35" x14ac:dyDescent="0.25">
      <c r="A232" s="2"/>
      <c r="B232" s="2"/>
      <c r="C232" s="2"/>
      <c r="D232" s="2"/>
      <c r="E232" s="2"/>
      <c r="F232" s="2"/>
      <c r="G232" s="2"/>
      <c r="H232" s="2"/>
      <c r="I232" s="2"/>
      <c r="J232" s="2"/>
      <c r="K232" s="2"/>
      <c r="L232" s="2"/>
      <c r="M232" s="2"/>
      <c r="AH232" s="2"/>
      <c r="AI232" s="2"/>
    </row>
    <row r="233" spans="1:35" x14ac:dyDescent="0.25">
      <c r="A233" s="2"/>
      <c r="B233" s="2"/>
      <c r="C233" s="2"/>
      <c r="D233" s="2"/>
      <c r="E233" s="2"/>
      <c r="F233" s="2"/>
      <c r="G233" s="2"/>
      <c r="H233" s="2"/>
      <c r="I233" s="2"/>
      <c r="J233" s="2"/>
      <c r="K233" s="2"/>
      <c r="L233" s="2"/>
      <c r="M233" s="2"/>
      <c r="AH233" s="2"/>
      <c r="AI233" s="2"/>
    </row>
    <row r="234" spans="1:35" x14ac:dyDescent="0.25">
      <c r="A234" s="2"/>
      <c r="B234" s="2"/>
      <c r="C234" s="2"/>
      <c r="D234" s="2"/>
      <c r="E234" s="2"/>
      <c r="F234" s="2"/>
      <c r="G234" s="2"/>
      <c r="H234" s="2"/>
      <c r="I234" s="2"/>
      <c r="J234" s="2"/>
      <c r="K234" s="2"/>
      <c r="L234" s="2"/>
      <c r="M234" s="2"/>
      <c r="AH234" s="2"/>
      <c r="AI234" s="2"/>
    </row>
    <row r="235" spans="1:35" x14ac:dyDescent="0.25">
      <c r="A235" s="2"/>
      <c r="B235" s="2"/>
      <c r="C235" s="2"/>
      <c r="D235" s="2"/>
      <c r="E235" s="2"/>
      <c r="F235" s="2"/>
      <c r="G235" s="2"/>
      <c r="H235" s="2"/>
      <c r="I235" s="2"/>
      <c r="J235" s="2"/>
      <c r="K235" s="2"/>
      <c r="L235" s="2"/>
      <c r="M235" s="2"/>
      <c r="AH235" s="2"/>
      <c r="AI235" s="2"/>
    </row>
    <row r="236" spans="1:35" x14ac:dyDescent="0.25">
      <c r="A236" s="2"/>
      <c r="B236" s="2"/>
      <c r="C236" s="2"/>
      <c r="D236" s="2"/>
      <c r="E236" s="2"/>
      <c r="F236" s="2"/>
      <c r="G236" s="2"/>
      <c r="H236" s="2"/>
      <c r="I236" s="2"/>
      <c r="J236" s="2"/>
      <c r="K236" s="2"/>
      <c r="L236" s="2"/>
      <c r="M236" s="2"/>
      <c r="AH236" s="2"/>
      <c r="AI236" s="2"/>
    </row>
    <row r="237" spans="1:35" x14ac:dyDescent="0.25">
      <c r="A237" s="2"/>
      <c r="B237" s="2"/>
      <c r="C237" s="2"/>
      <c r="D237" s="2"/>
      <c r="E237" s="2"/>
      <c r="F237" s="2"/>
      <c r="G237" s="2"/>
      <c r="H237" s="2"/>
      <c r="I237" s="2"/>
      <c r="J237" s="2"/>
      <c r="K237" s="2"/>
      <c r="L237" s="2"/>
      <c r="M237" s="2"/>
      <c r="AH237" s="2"/>
      <c r="AI237" s="2"/>
    </row>
    <row r="238" spans="1:35" x14ac:dyDescent="0.25">
      <c r="A238" s="2"/>
      <c r="B238" s="2"/>
      <c r="C238" s="2"/>
      <c r="D238" s="2"/>
      <c r="E238" s="2"/>
      <c r="F238" s="2"/>
      <c r="G238" s="2"/>
      <c r="H238" s="2"/>
      <c r="I238" s="2"/>
      <c r="J238" s="2"/>
      <c r="K238" s="2"/>
      <c r="L238" s="2"/>
      <c r="M238" s="2"/>
      <c r="AH238" s="2"/>
      <c r="AI238" s="2"/>
    </row>
    <row r="239" spans="1:35" x14ac:dyDescent="0.25">
      <c r="A239" s="2"/>
      <c r="B239" s="2"/>
      <c r="C239" s="2"/>
      <c r="D239" s="2"/>
      <c r="E239" s="2"/>
      <c r="F239" s="2"/>
      <c r="G239" s="2"/>
      <c r="H239" s="2"/>
      <c r="I239" s="2"/>
      <c r="J239" s="2"/>
      <c r="K239" s="2"/>
      <c r="L239" s="2"/>
      <c r="M239" s="2"/>
      <c r="AH239" s="2"/>
      <c r="AI239" s="2"/>
    </row>
    <row r="240" spans="1:35" x14ac:dyDescent="0.25">
      <c r="A240" s="2"/>
      <c r="B240" s="2"/>
      <c r="C240" s="2"/>
      <c r="D240" s="2"/>
      <c r="E240" s="2"/>
      <c r="F240" s="2"/>
      <c r="G240" s="2"/>
      <c r="H240" s="2"/>
      <c r="I240" s="2"/>
      <c r="J240" s="2"/>
      <c r="K240" s="2"/>
      <c r="L240" s="2"/>
      <c r="M240" s="2"/>
      <c r="AH240" s="2"/>
      <c r="AI240" s="2"/>
    </row>
    <row r="241" spans="1:35" x14ac:dyDescent="0.25">
      <c r="A241" s="2"/>
      <c r="B241" s="2"/>
      <c r="C241" s="2"/>
      <c r="D241" s="2"/>
      <c r="E241" s="2"/>
      <c r="F241" s="2"/>
      <c r="G241" s="2"/>
      <c r="H241" s="2"/>
      <c r="I241" s="2"/>
      <c r="J241" s="2"/>
      <c r="K241" s="2"/>
      <c r="L241" s="2"/>
      <c r="M241" s="2"/>
      <c r="AH241" s="2"/>
      <c r="AI241" s="2"/>
    </row>
    <row r="242" spans="1:35" x14ac:dyDescent="0.25">
      <c r="A242" s="2"/>
      <c r="B242" s="2"/>
      <c r="C242" s="2"/>
      <c r="D242" s="2"/>
      <c r="E242" s="2"/>
      <c r="F242" s="2"/>
      <c r="G242" s="2"/>
      <c r="H242" s="2"/>
      <c r="I242" s="2"/>
      <c r="J242" s="2"/>
      <c r="K242" s="2"/>
      <c r="L242" s="2"/>
      <c r="M242" s="2"/>
      <c r="AH242" s="2"/>
      <c r="AI242" s="2"/>
    </row>
    <row r="243" spans="1:35" x14ac:dyDescent="0.25">
      <c r="A243" s="2"/>
      <c r="B243" s="2"/>
      <c r="C243" s="2"/>
      <c r="D243" s="2"/>
      <c r="E243" s="2"/>
      <c r="F243" s="2"/>
      <c r="G243" s="2"/>
      <c r="H243" s="2"/>
      <c r="I243" s="2"/>
      <c r="J243" s="2"/>
      <c r="K243" s="2"/>
      <c r="L243" s="2"/>
      <c r="M243" s="2"/>
      <c r="AH243" s="2"/>
      <c r="AI243" s="2"/>
    </row>
    <row r="244" spans="1:35" x14ac:dyDescent="0.25">
      <c r="A244" s="2"/>
      <c r="B244" s="2"/>
      <c r="C244" s="2"/>
      <c r="D244" s="2"/>
      <c r="E244" s="2"/>
      <c r="F244" s="2"/>
      <c r="G244" s="2"/>
      <c r="H244" s="2"/>
      <c r="I244" s="2"/>
      <c r="J244" s="2"/>
      <c r="K244" s="2"/>
      <c r="L244" s="2"/>
      <c r="M244" s="2"/>
      <c r="AH244" s="2"/>
      <c r="AI244" s="2"/>
    </row>
    <row r="245" spans="1:35" x14ac:dyDescent="0.25">
      <c r="A245" s="2"/>
      <c r="B245" s="2"/>
      <c r="C245" s="2"/>
      <c r="D245" s="2"/>
      <c r="E245" s="2"/>
      <c r="F245" s="2"/>
      <c r="G245" s="2"/>
      <c r="H245" s="2"/>
      <c r="I245" s="2"/>
      <c r="J245" s="2"/>
      <c r="K245" s="2"/>
      <c r="L245" s="2"/>
      <c r="M245" s="2"/>
      <c r="AH245" s="2"/>
      <c r="AI245" s="2"/>
    </row>
    <row r="246" spans="1:35" x14ac:dyDescent="0.25">
      <c r="A246" s="2"/>
      <c r="B246" s="2"/>
      <c r="C246" s="2"/>
      <c r="D246" s="2"/>
      <c r="E246" s="2"/>
      <c r="F246" s="2"/>
      <c r="G246" s="2"/>
      <c r="H246" s="2"/>
      <c r="I246" s="2"/>
      <c r="J246" s="2"/>
      <c r="K246" s="2"/>
      <c r="L246" s="2"/>
      <c r="M246" s="2"/>
      <c r="AH246" s="2"/>
      <c r="AI246" s="2"/>
    </row>
    <row r="247" spans="1:35" x14ac:dyDescent="0.25">
      <c r="A247" s="2"/>
      <c r="B247" s="2"/>
      <c r="C247" s="2"/>
      <c r="D247" s="2"/>
      <c r="E247" s="2"/>
      <c r="F247" s="2"/>
      <c r="G247" s="2"/>
      <c r="H247" s="2"/>
      <c r="I247" s="2"/>
      <c r="J247" s="2"/>
      <c r="K247" s="2"/>
      <c r="L247" s="2"/>
      <c r="M247" s="2"/>
      <c r="AH247" s="2"/>
      <c r="AI247" s="2"/>
    </row>
    <row r="248" spans="1:35" x14ac:dyDescent="0.25">
      <c r="A248" s="2"/>
      <c r="B248" s="2"/>
      <c r="C248" s="2"/>
      <c r="D248" s="2"/>
      <c r="E248" s="2"/>
      <c r="F248" s="2"/>
      <c r="G248" s="2"/>
      <c r="H248" s="2"/>
      <c r="I248" s="2"/>
      <c r="J248" s="2"/>
      <c r="K248" s="2"/>
      <c r="L248" s="2"/>
      <c r="M248" s="2"/>
      <c r="AH248" s="2"/>
      <c r="AI248" s="2"/>
    </row>
    <row r="249" spans="1:35" x14ac:dyDescent="0.25">
      <c r="A249" s="2"/>
      <c r="B249" s="2"/>
      <c r="C249" s="2"/>
      <c r="D249" s="2"/>
      <c r="E249" s="2"/>
      <c r="F249" s="2"/>
      <c r="G249" s="2"/>
      <c r="H249" s="2"/>
      <c r="I249" s="2"/>
      <c r="J249" s="2"/>
      <c r="K249" s="2"/>
      <c r="L249" s="2"/>
      <c r="M249" s="2"/>
      <c r="AH249" s="2"/>
      <c r="AI249" s="2"/>
    </row>
    <row r="250" spans="1:35" x14ac:dyDescent="0.25">
      <c r="A250" s="2"/>
      <c r="B250" s="2"/>
      <c r="C250" s="2"/>
      <c r="D250" s="2"/>
      <c r="E250" s="2"/>
      <c r="F250" s="2"/>
      <c r="G250" s="2"/>
      <c r="H250" s="2"/>
      <c r="I250" s="2"/>
      <c r="J250" s="2"/>
      <c r="K250" s="2"/>
      <c r="L250" s="2"/>
      <c r="M250" s="2"/>
      <c r="AH250" s="2"/>
      <c r="AI250" s="2"/>
    </row>
    <row r="251" spans="1:35" x14ac:dyDescent="0.25">
      <c r="A251" s="2"/>
      <c r="B251" s="2"/>
      <c r="C251" s="2"/>
      <c r="D251" s="2"/>
      <c r="E251" s="2"/>
      <c r="F251" s="2"/>
      <c r="G251" s="2"/>
      <c r="H251" s="2"/>
      <c r="I251" s="2"/>
      <c r="J251" s="2"/>
      <c r="K251" s="2"/>
      <c r="L251" s="2"/>
      <c r="M251" s="2"/>
      <c r="AH251" s="2"/>
      <c r="AI251" s="2"/>
    </row>
    <row r="252" spans="1:35" x14ac:dyDescent="0.25">
      <c r="A252" s="2"/>
      <c r="B252" s="2"/>
      <c r="C252" s="2"/>
      <c r="D252" s="2"/>
      <c r="E252" s="2"/>
      <c r="F252" s="2"/>
      <c r="G252" s="2"/>
      <c r="H252" s="2"/>
      <c r="I252" s="2"/>
      <c r="J252" s="2"/>
      <c r="K252" s="2"/>
      <c r="L252" s="2"/>
      <c r="M252" s="2"/>
      <c r="AH252" s="2"/>
      <c r="AI252" s="2"/>
    </row>
    <row r="253" spans="1:35" x14ac:dyDescent="0.25">
      <c r="A253" s="2"/>
      <c r="B253" s="2"/>
      <c r="C253" s="2"/>
      <c r="D253" s="2"/>
      <c r="E253" s="2"/>
      <c r="F253" s="2"/>
      <c r="G253" s="2"/>
      <c r="H253" s="2"/>
      <c r="I253" s="2"/>
      <c r="J253" s="2"/>
      <c r="K253" s="2"/>
      <c r="L253" s="2"/>
      <c r="M253" s="2"/>
      <c r="AH253" s="2"/>
      <c r="AI253" s="2"/>
    </row>
    <row r="254" spans="1:35" x14ac:dyDescent="0.25">
      <c r="A254" s="2"/>
      <c r="B254" s="2"/>
      <c r="C254" s="2"/>
      <c r="D254" s="2"/>
      <c r="E254" s="2"/>
      <c r="F254" s="2"/>
      <c r="G254" s="2"/>
      <c r="H254" s="2"/>
      <c r="I254" s="2"/>
      <c r="J254" s="2"/>
      <c r="K254" s="2"/>
      <c r="L254" s="2"/>
      <c r="M254" s="2"/>
      <c r="AH254" s="2"/>
      <c r="AI254" s="2"/>
    </row>
    <row r="255" spans="1:35" x14ac:dyDescent="0.25">
      <c r="A255" s="2"/>
      <c r="B255" s="2"/>
      <c r="C255" s="2"/>
      <c r="D255" s="2"/>
      <c r="E255" s="2"/>
      <c r="F255" s="2"/>
      <c r="G255" s="2"/>
      <c r="H255" s="2"/>
      <c r="I255" s="2"/>
      <c r="J255" s="2"/>
      <c r="K255" s="2"/>
      <c r="L255" s="2"/>
      <c r="M255" s="2"/>
      <c r="AH255" s="2"/>
      <c r="AI255" s="2"/>
    </row>
    <row r="256" spans="1:35" x14ac:dyDescent="0.25">
      <c r="A256" s="2"/>
      <c r="B256" s="2"/>
      <c r="C256" s="2"/>
      <c r="D256" s="2"/>
      <c r="E256" s="2"/>
      <c r="F256" s="2"/>
      <c r="G256" s="2"/>
      <c r="H256" s="2"/>
      <c r="I256" s="2"/>
      <c r="J256" s="2"/>
      <c r="K256" s="2"/>
      <c r="L256" s="2"/>
      <c r="M256" s="2"/>
      <c r="AH256" s="2"/>
      <c r="AI256" s="2"/>
    </row>
    <row r="257" spans="1:35" x14ac:dyDescent="0.25">
      <c r="A257" s="2"/>
      <c r="B257" s="2"/>
      <c r="C257" s="2"/>
      <c r="D257" s="2"/>
      <c r="E257" s="2"/>
      <c r="F257" s="2"/>
      <c r="G257" s="2"/>
      <c r="H257" s="2"/>
      <c r="I257" s="2"/>
      <c r="J257" s="2"/>
      <c r="K257" s="2"/>
      <c r="L257" s="2"/>
      <c r="M257" s="2"/>
      <c r="AH257" s="2"/>
      <c r="AI257" s="2"/>
    </row>
    <row r="258" spans="1:35" x14ac:dyDescent="0.25">
      <c r="A258" s="2"/>
      <c r="B258" s="2"/>
      <c r="C258" s="2"/>
      <c r="D258" s="2"/>
      <c r="E258" s="2"/>
      <c r="F258" s="2"/>
      <c r="G258" s="2"/>
      <c r="H258" s="2"/>
      <c r="I258" s="2"/>
      <c r="J258" s="2"/>
      <c r="K258" s="2"/>
      <c r="L258" s="2"/>
      <c r="M258" s="2"/>
      <c r="AH258" s="2"/>
      <c r="AI258" s="2"/>
    </row>
    <row r="259" spans="1:35" x14ac:dyDescent="0.25">
      <c r="A259" s="2"/>
      <c r="B259" s="2"/>
      <c r="C259" s="2"/>
      <c r="D259" s="2"/>
      <c r="E259" s="2"/>
      <c r="F259" s="2"/>
      <c r="G259" s="2"/>
      <c r="H259" s="2"/>
      <c r="I259" s="2"/>
      <c r="J259" s="2"/>
      <c r="K259" s="2"/>
      <c r="L259" s="2"/>
      <c r="M259" s="2"/>
      <c r="AH259" s="2"/>
      <c r="AI259" s="2"/>
    </row>
    <row r="260" spans="1:35" x14ac:dyDescent="0.25">
      <c r="A260" s="2"/>
      <c r="B260" s="2"/>
      <c r="C260" s="2"/>
      <c r="D260" s="2"/>
      <c r="E260" s="2"/>
      <c r="F260" s="2"/>
      <c r="G260" s="2"/>
      <c r="H260" s="2"/>
      <c r="I260" s="2"/>
      <c r="J260" s="2"/>
      <c r="K260" s="2"/>
      <c r="L260" s="2"/>
      <c r="M260" s="2"/>
      <c r="AH260" s="2"/>
      <c r="AI260" s="2"/>
    </row>
    <row r="261" spans="1:35" x14ac:dyDescent="0.25">
      <c r="A261" s="2"/>
      <c r="B261" s="2"/>
      <c r="C261" s="2"/>
      <c r="D261" s="2"/>
      <c r="E261" s="2"/>
      <c r="F261" s="2"/>
      <c r="G261" s="2"/>
      <c r="H261" s="2"/>
      <c r="I261" s="2"/>
      <c r="J261" s="2"/>
      <c r="K261" s="2"/>
      <c r="L261" s="2"/>
      <c r="M261" s="2"/>
      <c r="AH261" s="2"/>
      <c r="AI261" s="2"/>
    </row>
    <row r="262" spans="1:35" x14ac:dyDescent="0.25">
      <c r="A262" s="2"/>
      <c r="B262" s="2"/>
      <c r="C262" s="2"/>
      <c r="D262" s="2"/>
      <c r="E262" s="2"/>
      <c r="F262" s="2"/>
      <c r="G262" s="2"/>
      <c r="H262" s="2"/>
      <c r="I262" s="2"/>
      <c r="J262" s="2"/>
      <c r="K262" s="2"/>
      <c r="L262" s="2"/>
      <c r="M262" s="2"/>
      <c r="AH262" s="2"/>
      <c r="AI262" s="2"/>
    </row>
    <row r="263" spans="1:35" x14ac:dyDescent="0.25">
      <c r="A263" s="2"/>
      <c r="B263" s="2"/>
      <c r="C263" s="2"/>
      <c r="D263" s="2"/>
      <c r="E263" s="2"/>
      <c r="F263" s="2"/>
      <c r="G263" s="2"/>
      <c r="H263" s="2"/>
      <c r="I263" s="2"/>
      <c r="J263" s="2"/>
      <c r="K263" s="2"/>
      <c r="L263" s="2"/>
      <c r="M263" s="2"/>
      <c r="AH263" s="2"/>
      <c r="AI263" s="2"/>
    </row>
    <row r="264" spans="1:35" x14ac:dyDescent="0.25">
      <c r="A264" s="2"/>
      <c r="B264" s="2"/>
      <c r="C264" s="2"/>
      <c r="D264" s="2"/>
      <c r="E264" s="2"/>
      <c r="F264" s="2"/>
      <c r="G264" s="2"/>
      <c r="H264" s="2"/>
      <c r="I264" s="2"/>
      <c r="J264" s="2"/>
      <c r="K264" s="2"/>
      <c r="L264" s="2"/>
      <c r="M264" s="2"/>
      <c r="AH264" s="2"/>
      <c r="AI264" s="2"/>
    </row>
    <row r="265" spans="1:35" x14ac:dyDescent="0.25">
      <c r="A265" s="2"/>
      <c r="B265" s="2"/>
      <c r="C265" s="2"/>
      <c r="D265" s="2"/>
      <c r="E265" s="2"/>
      <c r="F265" s="2"/>
      <c r="G265" s="2"/>
      <c r="H265" s="2"/>
      <c r="I265" s="2"/>
      <c r="J265" s="2"/>
      <c r="K265" s="2"/>
      <c r="L265" s="2"/>
      <c r="M265" s="2"/>
      <c r="AH265" s="2"/>
      <c r="AI265" s="2"/>
    </row>
    <row r="266" spans="1:35" x14ac:dyDescent="0.25">
      <c r="A266" s="2"/>
      <c r="B266" s="2"/>
      <c r="C266" s="2"/>
      <c r="D266" s="2"/>
      <c r="E266" s="2"/>
      <c r="F266" s="2"/>
      <c r="G266" s="2"/>
      <c r="H266" s="2"/>
      <c r="I266" s="2"/>
      <c r="J266" s="2"/>
      <c r="K266" s="2"/>
      <c r="L266" s="2"/>
      <c r="M266" s="2"/>
      <c r="AH266" s="2"/>
      <c r="AI266" s="2"/>
    </row>
    <row r="267" spans="1:35" x14ac:dyDescent="0.25">
      <c r="A267" s="2"/>
      <c r="B267" s="2"/>
      <c r="C267" s="2"/>
      <c r="D267" s="2"/>
      <c r="E267" s="2"/>
      <c r="F267" s="2"/>
      <c r="G267" s="2"/>
      <c r="H267" s="2"/>
      <c r="I267" s="2"/>
      <c r="J267" s="2"/>
      <c r="K267" s="2"/>
      <c r="L267" s="2"/>
      <c r="M267" s="2"/>
      <c r="AH267" s="2"/>
      <c r="AI267" s="2"/>
    </row>
    <row r="268" spans="1:35" x14ac:dyDescent="0.25">
      <c r="A268" s="2"/>
      <c r="B268" s="2"/>
      <c r="C268" s="2"/>
      <c r="D268" s="2"/>
      <c r="E268" s="2"/>
      <c r="F268" s="2"/>
      <c r="G268" s="2"/>
      <c r="H268" s="2"/>
      <c r="I268" s="2"/>
      <c r="J268" s="2"/>
      <c r="K268" s="2"/>
      <c r="L268" s="2"/>
      <c r="M268" s="2"/>
      <c r="AH268" s="2"/>
      <c r="AI268" s="2"/>
    </row>
    <row r="269" spans="1:35" x14ac:dyDescent="0.25">
      <c r="A269" s="2"/>
      <c r="B269" s="2"/>
      <c r="C269" s="2"/>
      <c r="D269" s="2"/>
      <c r="E269" s="2"/>
      <c r="F269" s="2"/>
      <c r="G269" s="2"/>
      <c r="H269" s="2"/>
      <c r="I269" s="2"/>
      <c r="J269" s="2"/>
      <c r="K269" s="2"/>
      <c r="L269" s="2"/>
      <c r="M269" s="2"/>
      <c r="AH269" s="2"/>
      <c r="AI269" s="2"/>
    </row>
    <row r="270" spans="1:35" x14ac:dyDescent="0.25">
      <c r="A270" s="2"/>
      <c r="B270" s="2"/>
      <c r="C270" s="2"/>
      <c r="D270" s="2"/>
      <c r="E270" s="2"/>
      <c r="F270" s="2"/>
      <c r="G270" s="2"/>
      <c r="H270" s="2"/>
      <c r="I270" s="2"/>
      <c r="J270" s="2"/>
      <c r="K270" s="2"/>
      <c r="L270" s="2"/>
      <c r="M270" s="2"/>
      <c r="AH270" s="2"/>
      <c r="AI270" s="2"/>
    </row>
    <row r="271" spans="1:35" x14ac:dyDescent="0.25">
      <c r="A271" s="2"/>
      <c r="B271" s="2"/>
      <c r="C271" s="2"/>
      <c r="D271" s="2"/>
      <c r="E271" s="2"/>
      <c r="F271" s="2"/>
      <c r="G271" s="2"/>
      <c r="H271" s="2"/>
      <c r="I271" s="2"/>
      <c r="J271" s="2"/>
      <c r="K271" s="2"/>
      <c r="L271" s="2"/>
      <c r="M271" s="2"/>
      <c r="AH271" s="2"/>
      <c r="AI271" s="2"/>
    </row>
    <row r="272" spans="1:35" x14ac:dyDescent="0.25">
      <c r="A272" s="2"/>
      <c r="B272" s="2"/>
      <c r="C272" s="2"/>
      <c r="D272" s="2"/>
      <c r="E272" s="2"/>
      <c r="F272" s="2"/>
      <c r="G272" s="2"/>
      <c r="H272" s="2"/>
      <c r="I272" s="2"/>
      <c r="J272" s="2"/>
      <c r="K272" s="2"/>
      <c r="L272" s="2"/>
      <c r="M272" s="2"/>
      <c r="AH272" s="2"/>
      <c r="AI272" s="2"/>
    </row>
    <row r="273" spans="1:35" x14ac:dyDescent="0.25">
      <c r="A273" s="2"/>
      <c r="B273" s="2"/>
      <c r="C273" s="2"/>
      <c r="D273" s="2"/>
      <c r="E273" s="2"/>
      <c r="F273" s="2"/>
      <c r="G273" s="2"/>
      <c r="H273" s="2"/>
      <c r="I273" s="2"/>
      <c r="J273" s="2"/>
      <c r="K273" s="2"/>
      <c r="L273" s="2"/>
      <c r="M273" s="2"/>
      <c r="AH273" s="2"/>
      <c r="AI273" s="2"/>
    </row>
    <row r="274" spans="1:35" x14ac:dyDescent="0.25">
      <c r="A274" s="2"/>
      <c r="B274" s="2"/>
      <c r="C274" s="2"/>
      <c r="D274" s="2"/>
      <c r="E274" s="2"/>
      <c r="F274" s="2"/>
      <c r="G274" s="2"/>
      <c r="H274" s="2"/>
      <c r="I274" s="2"/>
      <c r="J274" s="2"/>
      <c r="K274" s="2"/>
      <c r="L274" s="2"/>
      <c r="M274" s="2"/>
      <c r="AH274" s="2"/>
      <c r="AI274" s="2"/>
    </row>
    <row r="275" spans="1:35" x14ac:dyDescent="0.25">
      <c r="A275" s="2"/>
      <c r="B275" s="2"/>
      <c r="C275" s="2"/>
      <c r="D275" s="2"/>
      <c r="E275" s="2"/>
      <c r="F275" s="2"/>
      <c r="G275" s="2"/>
      <c r="H275" s="2"/>
      <c r="I275" s="2"/>
      <c r="J275" s="2"/>
      <c r="K275" s="2"/>
      <c r="L275" s="2"/>
      <c r="M275" s="2"/>
      <c r="AH275" s="2"/>
      <c r="AI275" s="2"/>
    </row>
    <row r="276" spans="1:35" x14ac:dyDescent="0.25">
      <c r="A276" s="2"/>
      <c r="B276" s="2"/>
      <c r="C276" s="2"/>
      <c r="D276" s="2"/>
      <c r="E276" s="2"/>
      <c r="F276" s="2"/>
      <c r="G276" s="2"/>
      <c r="H276" s="2"/>
      <c r="I276" s="2"/>
      <c r="J276" s="2"/>
      <c r="K276" s="2"/>
      <c r="L276" s="2"/>
      <c r="M276" s="2"/>
      <c r="AH276" s="2"/>
      <c r="AI276" s="2"/>
    </row>
    <row r="277" spans="1:35" x14ac:dyDescent="0.25">
      <c r="A277" s="2"/>
      <c r="B277" s="2"/>
      <c r="C277" s="2"/>
      <c r="D277" s="2"/>
      <c r="E277" s="2"/>
      <c r="F277" s="2"/>
      <c r="G277" s="2"/>
      <c r="H277" s="2"/>
      <c r="I277" s="2"/>
      <c r="J277" s="2"/>
      <c r="K277" s="2"/>
      <c r="L277" s="2"/>
      <c r="M277" s="2"/>
      <c r="AH277" s="2"/>
      <c r="AI277" s="2"/>
    </row>
    <row r="278" spans="1:35" x14ac:dyDescent="0.25">
      <c r="A278" s="2"/>
      <c r="B278" s="2"/>
      <c r="C278" s="2"/>
      <c r="D278" s="2"/>
      <c r="E278" s="2"/>
      <c r="F278" s="2"/>
      <c r="G278" s="2"/>
      <c r="H278" s="2"/>
      <c r="I278" s="2"/>
      <c r="J278" s="2"/>
      <c r="K278" s="2"/>
      <c r="L278" s="2"/>
      <c r="M278" s="2"/>
      <c r="AH278" s="2"/>
      <c r="AI278" s="2"/>
    </row>
    <row r="279" spans="1:35" x14ac:dyDescent="0.25">
      <c r="A279" s="2"/>
      <c r="B279" s="2"/>
      <c r="C279" s="2"/>
      <c r="D279" s="2"/>
      <c r="E279" s="2"/>
      <c r="F279" s="2"/>
      <c r="G279" s="2"/>
      <c r="H279" s="2"/>
      <c r="I279" s="2"/>
      <c r="J279" s="2"/>
      <c r="K279" s="2"/>
      <c r="L279" s="2"/>
      <c r="M279" s="2"/>
      <c r="AH279" s="2"/>
      <c r="AI279" s="2"/>
    </row>
    <row r="280" spans="1:35" x14ac:dyDescent="0.25">
      <c r="A280" s="2"/>
      <c r="B280" s="2"/>
      <c r="C280" s="2"/>
      <c r="D280" s="2"/>
      <c r="E280" s="2"/>
      <c r="F280" s="2"/>
      <c r="G280" s="2"/>
      <c r="H280" s="2"/>
      <c r="I280" s="2"/>
      <c r="J280" s="2"/>
      <c r="K280" s="2"/>
      <c r="L280" s="2"/>
      <c r="M280" s="2"/>
      <c r="AH280" s="2"/>
      <c r="AI280" s="2"/>
    </row>
    <row r="281" spans="1:35" x14ac:dyDescent="0.25">
      <c r="A281" s="2"/>
      <c r="B281" s="2"/>
      <c r="C281" s="2"/>
      <c r="D281" s="2"/>
      <c r="E281" s="2"/>
      <c r="F281" s="2"/>
      <c r="G281" s="2"/>
      <c r="H281" s="2"/>
      <c r="I281" s="2"/>
      <c r="J281" s="2"/>
      <c r="K281" s="2"/>
      <c r="L281" s="2"/>
      <c r="M281" s="2"/>
      <c r="AH281" s="2"/>
      <c r="AI281" s="2"/>
    </row>
    <row r="282" spans="1:35" x14ac:dyDescent="0.25">
      <c r="A282" s="2"/>
      <c r="B282" s="2"/>
      <c r="C282" s="2"/>
      <c r="D282" s="2"/>
      <c r="E282" s="2"/>
      <c r="F282" s="2"/>
      <c r="G282" s="2"/>
      <c r="H282" s="2"/>
      <c r="I282" s="2"/>
      <c r="J282" s="2"/>
      <c r="K282" s="2"/>
      <c r="L282" s="2"/>
      <c r="M282" s="2"/>
      <c r="AH282" s="2"/>
      <c r="AI282" s="2"/>
    </row>
    <row r="283" spans="1:35" x14ac:dyDescent="0.25">
      <c r="A283" s="2"/>
      <c r="B283" s="2"/>
      <c r="C283" s="2"/>
      <c r="D283" s="2"/>
      <c r="E283" s="2"/>
      <c r="F283" s="2"/>
      <c r="G283" s="2"/>
      <c r="H283" s="2"/>
      <c r="I283" s="2"/>
      <c r="J283" s="2"/>
      <c r="K283" s="2"/>
      <c r="L283" s="2"/>
      <c r="M283" s="2"/>
      <c r="AH283" s="2"/>
      <c r="AI283" s="2"/>
    </row>
    <row r="284" spans="1:35" x14ac:dyDescent="0.25">
      <c r="A284" s="2"/>
      <c r="B284" s="2"/>
      <c r="C284" s="2"/>
      <c r="D284" s="2"/>
      <c r="E284" s="2"/>
      <c r="F284" s="2"/>
      <c r="G284" s="2"/>
      <c r="H284" s="2"/>
      <c r="I284" s="2"/>
      <c r="J284" s="2"/>
      <c r="K284" s="2"/>
      <c r="L284" s="2"/>
      <c r="M284" s="2"/>
      <c r="AH284" s="2"/>
      <c r="AI284" s="2"/>
    </row>
    <row r="285" spans="1:35" x14ac:dyDescent="0.25">
      <c r="A285" s="2"/>
      <c r="B285" s="2"/>
      <c r="C285" s="2"/>
      <c r="D285" s="2"/>
      <c r="E285" s="2"/>
      <c r="F285" s="2"/>
      <c r="G285" s="2"/>
      <c r="H285" s="2"/>
      <c r="I285" s="2"/>
      <c r="J285" s="2"/>
      <c r="K285" s="2"/>
      <c r="L285" s="2"/>
      <c r="M285" s="2"/>
      <c r="AH285" s="2"/>
      <c r="AI285" s="2"/>
    </row>
    <row r="286" spans="1:35" x14ac:dyDescent="0.25">
      <c r="A286" s="2"/>
      <c r="B286" s="2"/>
      <c r="C286" s="2"/>
      <c r="D286" s="2"/>
      <c r="E286" s="2"/>
      <c r="F286" s="2"/>
      <c r="G286" s="2"/>
      <c r="H286" s="2"/>
      <c r="I286" s="2"/>
      <c r="J286" s="2"/>
      <c r="K286" s="2"/>
      <c r="L286" s="2"/>
      <c r="M286" s="2"/>
      <c r="AH286" s="2"/>
      <c r="AI286" s="2"/>
    </row>
    <row r="287" spans="1:35" x14ac:dyDescent="0.25">
      <c r="A287" s="2"/>
      <c r="B287" s="2"/>
      <c r="C287" s="2"/>
      <c r="D287" s="2"/>
      <c r="E287" s="2"/>
      <c r="F287" s="2"/>
      <c r="G287" s="2"/>
      <c r="H287" s="2"/>
      <c r="I287" s="2"/>
      <c r="J287" s="2"/>
      <c r="K287" s="2"/>
      <c r="L287" s="2"/>
      <c r="M287" s="2"/>
      <c r="AH287" s="2"/>
      <c r="AI287" s="2"/>
    </row>
    <row r="288" spans="1:35" x14ac:dyDescent="0.25">
      <c r="A288" s="2"/>
      <c r="B288" s="2"/>
      <c r="C288" s="2"/>
      <c r="D288" s="2"/>
      <c r="E288" s="2"/>
      <c r="F288" s="2"/>
      <c r="G288" s="2"/>
      <c r="H288" s="2"/>
      <c r="I288" s="2"/>
      <c r="J288" s="2"/>
      <c r="K288" s="2"/>
      <c r="L288" s="2"/>
      <c r="M288" s="2"/>
      <c r="AH288" s="2"/>
      <c r="AI288" s="2"/>
    </row>
    <row r="289" spans="1:35" x14ac:dyDescent="0.25">
      <c r="A289" s="2"/>
      <c r="B289" s="2"/>
      <c r="C289" s="2"/>
      <c r="D289" s="2"/>
      <c r="E289" s="2"/>
      <c r="F289" s="2"/>
      <c r="G289" s="2"/>
      <c r="H289" s="2"/>
      <c r="I289" s="2"/>
      <c r="J289" s="2"/>
      <c r="K289" s="2"/>
      <c r="L289" s="2"/>
      <c r="M289" s="2"/>
      <c r="AH289" s="2"/>
      <c r="AI289" s="2"/>
    </row>
    <row r="290" spans="1:35" x14ac:dyDescent="0.25">
      <c r="A290" s="2"/>
      <c r="B290" s="2"/>
      <c r="C290" s="2"/>
      <c r="D290" s="2"/>
      <c r="E290" s="2"/>
      <c r="F290" s="2"/>
      <c r="G290" s="2"/>
      <c r="H290" s="2"/>
      <c r="I290" s="2"/>
      <c r="J290" s="2"/>
      <c r="K290" s="2"/>
      <c r="L290" s="2"/>
      <c r="M290" s="2"/>
      <c r="AH290" s="2"/>
      <c r="AI290" s="2"/>
    </row>
    <row r="291" spans="1:35" x14ac:dyDescent="0.25">
      <c r="A291" s="2"/>
      <c r="B291" s="2"/>
      <c r="C291" s="2"/>
      <c r="D291" s="2"/>
      <c r="E291" s="2"/>
      <c r="F291" s="2"/>
      <c r="G291" s="2"/>
      <c r="H291" s="2"/>
      <c r="I291" s="2"/>
      <c r="J291" s="2"/>
      <c r="K291" s="2"/>
      <c r="L291" s="2"/>
      <c r="M291" s="2"/>
      <c r="AH291" s="2"/>
      <c r="AI291" s="2"/>
    </row>
    <row r="292" spans="1:35" x14ac:dyDescent="0.25">
      <c r="A292" s="2"/>
      <c r="B292" s="2"/>
      <c r="C292" s="2"/>
      <c r="D292" s="2"/>
      <c r="E292" s="2"/>
      <c r="F292" s="2"/>
      <c r="G292" s="2"/>
      <c r="H292" s="2"/>
      <c r="I292" s="2"/>
      <c r="J292" s="2"/>
      <c r="K292" s="2"/>
      <c r="L292" s="2"/>
      <c r="M292" s="2"/>
      <c r="AH292" s="2"/>
      <c r="AI292" s="2"/>
    </row>
    <row r="293" spans="1:35" x14ac:dyDescent="0.25">
      <c r="A293" s="2"/>
      <c r="B293" s="2"/>
      <c r="C293" s="2"/>
      <c r="D293" s="2"/>
      <c r="E293" s="2"/>
      <c r="F293" s="2"/>
      <c r="G293" s="2"/>
      <c r="H293" s="2"/>
      <c r="I293" s="2"/>
      <c r="J293" s="2"/>
      <c r="K293" s="2"/>
      <c r="L293" s="2"/>
      <c r="M293" s="2"/>
      <c r="AH293" s="2"/>
      <c r="AI293" s="2"/>
    </row>
    <row r="294" spans="1:35" x14ac:dyDescent="0.25">
      <c r="A294" s="2"/>
      <c r="B294" s="2"/>
      <c r="C294" s="2"/>
      <c r="D294" s="2"/>
      <c r="E294" s="2"/>
      <c r="F294" s="2"/>
      <c r="G294" s="2"/>
      <c r="H294" s="2"/>
      <c r="I294" s="2"/>
      <c r="J294" s="2"/>
      <c r="K294" s="2"/>
      <c r="L294" s="2"/>
      <c r="M294" s="2"/>
      <c r="AH294" s="2"/>
      <c r="AI294" s="2"/>
    </row>
    <row r="295" spans="1:35" x14ac:dyDescent="0.25">
      <c r="A295" s="2"/>
      <c r="B295" s="2"/>
      <c r="C295" s="2"/>
      <c r="D295" s="2"/>
      <c r="E295" s="2"/>
      <c r="F295" s="2"/>
      <c r="G295" s="2"/>
      <c r="H295" s="2"/>
      <c r="I295" s="2"/>
      <c r="J295" s="2"/>
      <c r="K295" s="2"/>
      <c r="L295" s="2"/>
      <c r="M295" s="2"/>
      <c r="AH295" s="2"/>
      <c r="AI295" s="2"/>
    </row>
    <row r="296" spans="1:35" x14ac:dyDescent="0.25">
      <c r="A296" s="2"/>
      <c r="B296" s="2"/>
      <c r="C296" s="2"/>
      <c r="D296" s="2"/>
      <c r="E296" s="2"/>
      <c r="F296" s="2"/>
      <c r="G296" s="2"/>
      <c r="H296" s="2"/>
      <c r="I296" s="2"/>
      <c r="J296" s="2"/>
      <c r="K296" s="2"/>
      <c r="L296" s="2"/>
      <c r="M296" s="2"/>
      <c r="AH296" s="2"/>
      <c r="AI296" s="2"/>
    </row>
    <row r="297" spans="1:35" x14ac:dyDescent="0.25">
      <c r="A297" s="2"/>
      <c r="B297" s="2"/>
      <c r="C297" s="2"/>
      <c r="D297" s="2"/>
      <c r="E297" s="2"/>
      <c r="F297" s="2"/>
      <c r="G297" s="2"/>
      <c r="H297" s="2"/>
      <c r="I297" s="2"/>
      <c r="J297" s="2"/>
      <c r="K297" s="2"/>
      <c r="L297" s="2"/>
      <c r="M297" s="2"/>
      <c r="AH297" s="2"/>
      <c r="AI297" s="2"/>
    </row>
    <row r="298" spans="1:35" x14ac:dyDescent="0.25">
      <c r="A298" s="2"/>
      <c r="B298" s="2"/>
      <c r="C298" s="2"/>
      <c r="D298" s="2"/>
      <c r="E298" s="2"/>
      <c r="F298" s="2"/>
      <c r="G298" s="2"/>
      <c r="H298" s="2"/>
      <c r="I298" s="2"/>
      <c r="J298" s="2"/>
      <c r="K298" s="2"/>
      <c r="L298" s="2"/>
      <c r="M298" s="2"/>
      <c r="AH298" s="2"/>
      <c r="AI298" s="2"/>
    </row>
    <row r="299" spans="1:35" x14ac:dyDescent="0.25">
      <c r="A299" s="2"/>
      <c r="B299" s="2"/>
      <c r="C299" s="2"/>
      <c r="D299" s="2"/>
      <c r="E299" s="2"/>
      <c r="F299" s="2"/>
      <c r="G299" s="2"/>
      <c r="H299" s="2"/>
      <c r="I299" s="2"/>
      <c r="J299" s="2"/>
      <c r="K299" s="2"/>
      <c r="L299" s="2"/>
      <c r="M299" s="2"/>
      <c r="AH299" s="2"/>
      <c r="AI299" s="2"/>
    </row>
    <row r="300" spans="1:35" x14ac:dyDescent="0.25">
      <c r="A300" s="2"/>
      <c r="B300" s="2"/>
      <c r="C300" s="2"/>
      <c r="D300" s="2"/>
      <c r="E300" s="2"/>
      <c r="F300" s="2"/>
      <c r="G300" s="2"/>
      <c r="H300" s="2"/>
      <c r="I300" s="2"/>
      <c r="J300" s="2"/>
      <c r="K300" s="2"/>
      <c r="L300" s="2"/>
      <c r="M300" s="2"/>
      <c r="AH300" s="2"/>
      <c r="AI300" s="2"/>
    </row>
    <row r="301" spans="1:35" x14ac:dyDescent="0.25">
      <c r="A301" s="2"/>
      <c r="B301" s="2"/>
      <c r="C301" s="2"/>
      <c r="D301" s="2"/>
      <c r="E301" s="2"/>
      <c r="F301" s="2"/>
      <c r="G301" s="2"/>
      <c r="H301" s="2"/>
      <c r="I301" s="2"/>
      <c r="J301" s="2"/>
      <c r="K301" s="2"/>
      <c r="L301" s="2"/>
      <c r="M301" s="2"/>
      <c r="AH301" s="2"/>
      <c r="AI301" s="2"/>
    </row>
    <row r="302" spans="1:35" x14ac:dyDescent="0.25">
      <c r="A302" s="2"/>
      <c r="B302" s="2"/>
      <c r="C302" s="2"/>
      <c r="D302" s="2"/>
      <c r="E302" s="2"/>
      <c r="F302" s="2"/>
      <c r="G302" s="2"/>
      <c r="H302" s="2"/>
      <c r="I302" s="2"/>
      <c r="J302" s="2"/>
      <c r="K302" s="2"/>
      <c r="L302" s="2"/>
      <c r="M302" s="2"/>
      <c r="AH302" s="2"/>
      <c r="AI302" s="2"/>
    </row>
    <row r="303" spans="1:35" x14ac:dyDescent="0.25">
      <c r="A303" s="2"/>
      <c r="B303" s="2"/>
      <c r="C303" s="2"/>
      <c r="D303" s="2"/>
      <c r="E303" s="2"/>
      <c r="F303" s="2"/>
      <c r="G303" s="2"/>
      <c r="H303" s="2"/>
      <c r="I303" s="2"/>
      <c r="J303" s="2"/>
      <c r="K303" s="2"/>
      <c r="L303" s="2"/>
      <c r="M303" s="2"/>
      <c r="AH303" s="2"/>
      <c r="AI303" s="2"/>
    </row>
    <row r="304" spans="1:35" x14ac:dyDescent="0.25">
      <c r="A304" s="2"/>
      <c r="B304" s="2"/>
      <c r="C304" s="2"/>
      <c r="D304" s="2"/>
      <c r="E304" s="2"/>
      <c r="F304" s="2"/>
      <c r="G304" s="2"/>
      <c r="H304" s="2"/>
      <c r="I304" s="2"/>
      <c r="J304" s="2"/>
      <c r="K304" s="2"/>
      <c r="L304" s="2"/>
      <c r="M304" s="2"/>
      <c r="AH304" s="2"/>
      <c r="AI304" s="2"/>
    </row>
    <row r="305" spans="1:35" x14ac:dyDescent="0.25">
      <c r="A305" s="2"/>
      <c r="B305" s="2"/>
      <c r="C305" s="2"/>
      <c r="D305" s="2"/>
      <c r="E305" s="2"/>
      <c r="F305" s="2"/>
      <c r="G305" s="2"/>
      <c r="H305" s="2"/>
      <c r="I305" s="2"/>
      <c r="J305" s="2"/>
      <c r="K305" s="2"/>
      <c r="L305" s="2"/>
      <c r="M305" s="2"/>
      <c r="AH305" s="2"/>
      <c r="AI305" s="2"/>
    </row>
    <row r="306" spans="1:35" x14ac:dyDescent="0.25">
      <c r="A306" s="2"/>
      <c r="B306" s="2"/>
      <c r="C306" s="2"/>
      <c r="D306" s="2"/>
      <c r="E306" s="2"/>
      <c r="F306" s="2"/>
      <c r="G306" s="2"/>
      <c r="H306" s="2"/>
      <c r="I306" s="2"/>
      <c r="J306" s="2"/>
      <c r="K306" s="2"/>
      <c r="L306" s="2"/>
      <c r="M306" s="2"/>
      <c r="AH306" s="2"/>
      <c r="AI306" s="2"/>
    </row>
    <row r="307" spans="1:35" x14ac:dyDescent="0.25">
      <c r="A307" s="2"/>
      <c r="B307" s="2"/>
      <c r="C307" s="2"/>
      <c r="D307" s="2"/>
      <c r="E307" s="2"/>
      <c r="F307" s="2"/>
      <c r="G307" s="2"/>
      <c r="H307" s="2"/>
      <c r="I307" s="2"/>
      <c r="J307" s="2"/>
      <c r="K307" s="2"/>
      <c r="L307" s="2"/>
      <c r="M307" s="2"/>
      <c r="AH307" s="2"/>
      <c r="AI307" s="2"/>
    </row>
    <row r="308" spans="1:35" x14ac:dyDescent="0.25">
      <c r="A308" s="2"/>
      <c r="B308" s="2"/>
      <c r="C308" s="2"/>
      <c r="D308" s="2"/>
      <c r="E308" s="2"/>
      <c r="F308" s="2"/>
      <c r="G308" s="2"/>
      <c r="H308" s="2"/>
      <c r="I308" s="2"/>
      <c r="J308" s="2"/>
      <c r="K308" s="2"/>
      <c r="L308" s="2"/>
      <c r="M308" s="2"/>
      <c r="AH308" s="2"/>
      <c r="AI308" s="2"/>
    </row>
    <row r="309" spans="1:35" x14ac:dyDescent="0.25">
      <c r="A309" s="2"/>
      <c r="B309" s="2"/>
      <c r="C309" s="2"/>
      <c r="D309" s="2"/>
      <c r="E309" s="2"/>
      <c r="F309" s="2"/>
      <c r="G309" s="2"/>
      <c r="H309" s="2"/>
      <c r="I309" s="2"/>
      <c r="J309" s="2"/>
      <c r="K309" s="2"/>
      <c r="L309" s="2"/>
      <c r="M309" s="2"/>
      <c r="AH309" s="2"/>
      <c r="AI309" s="2"/>
    </row>
    <row r="310" spans="1:35" x14ac:dyDescent="0.25">
      <c r="A310" s="2"/>
      <c r="B310" s="2"/>
      <c r="C310" s="2"/>
      <c r="D310" s="2"/>
      <c r="E310" s="2"/>
      <c r="F310" s="2"/>
      <c r="G310" s="2"/>
      <c r="H310" s="2"/>
      <c r="I310" s="2"/>
      <c r="J310" s="2"/>
      <c r="K310" s="2"/>
      <c r="L310" s="2"/>
      <c r="M310" s="2"/>
      <c r="AH310" s="2"/>
      <c r="AI310" s="2"/>
    </row>
    <row r="311" spans="1:35" x14ac:dyDescent="0.25">
      <c r="A311" s="2"/>
      <c r="B311" s="2"/>
      <c r="C311" s="2"/>
      <c r="D311" s="2"/>
      <c r="E311" s="2"/>
      <c r="F311" s="2"/>
      <c r="G311" s="2"/>
      <c r="H311" s="2"/>
      <c r="I311" s="2"/>
      <c r="J311" s="2"/>
      <c r="K311" s="2"/>
      <c r="L311" s="2"/>
      <c r="M311" s="2"/>
      <c r="AH311" s="2"/>
      <c r="AI311" s="2"/>
    </row>
    <row r="312" spans="1:35" x14ac:dyDescent="0.25">
      <c r="A312" s="2"/>
      <c r="B312" s="2"/>
      <c r="C312" s="2"/>
      <c r="D312" s="2"/>
      <c r="E312" s="2"/>
      <c r="F312" s="2"/>
      <c r="G312" s="2"/>
      <c r="H312" s="2"/>
      <c r="I312" s="2"/>
      <c r="J312" s="2"/>
      <c r="K312" s="2"/>
      <c r="L312" s="2"/>
      <c r="M312" s="2"/>
      <c r="AH312" s="2"/>
      <c r="AI312" s="2"/>
    </row>
    <row r="313" spans="1:35" x14ac:dyDescent="0.25">
      <c r="A313" s="2"/>
      <c r="B313" s="2"/>
      <c r="C313" s="2"/>
      <c r="D313" s="2"/>
      <c r="E313" s="2"/>
      <c r="F313" s="2"/>
      <c r="G313" s="2"/>
      <c r="H313" s="2"/>
      <c r="I313" s="2"/>
      <c r="J313" s="2"/>
      <c r="K313" s="2"/>
      <c r="L313" s="2"/>
      <c r="M313" s="2"/>
      <c r="AH313" s="2"/>
      <c r="AI313" s="2"/>
    </row>
    <row r="314" spans="1:35" x14ac:dyDescent="0.25">
      <c r="A314" s="2"/>
      <c r="B314" s="2"/>
      <c r="C314" s="2"/>
      <c r="D314" s="2"/>
      <c r="E314" s="2"/>
      <c r="F314" s="2"/>
      <c r="G314" s="2"/>
      <c r="H314" s="2"/>
      <c r="I314" s="2"/>
      <c r="J314" s="2"/>
      <c r="K314" s="2"/>
      <c r="L314" s="2"/>
      <c r="M314" s="2"/>
      <c r="AH314" s="2"/>
      <c r="AI314" s="2"/>
    </row>
    <row r="315" spans="1:35" x14ac:dyDescent="0.25">
      <c r="A315" s="2"/>
      <c r="B315" s="2"/>
      <c r="C315" s="2"/>
      <c r="D315" s="2"/>
      <c r="E315" s="2"/>
      <c r="F315" s="2"/>
      <c r="G315" s="2"/>
      <c r="H315" s="2"/>
      <c r="I315" s="2"/>
      <c r="J315" s="2"/>
      <c r="K315" s="2"/>
      <c r="L315" s="2"/>
      <c r="M315" s="2"/>
      <c r="AH315" s="2"/>
      <c r="AI315" s="2"/>
    </row>
    <row r="316" spans="1:35" x14ac:dyDescent="0.25">
      <c r="A316" s="2"/>
      <c r="B316" s="2"/>
      <c r="C316" s="2"/>
      <c r="D316" s="2"/>
      <c r="E316" s="2"/>
      <c r="F316" s="2"/>
      <c r="G316" s="2"/>
      <c r="H316" s="2"/>
      <c r="I316" s="2"/>
      <c r="J316" s="2"/>
      <c r="K316" s="2"/>
      <c r="L316" s="2"/>
      <c r="M316" s="2"/>
      <c r="AH316" s="2"/>
      <c r="AI316" s="2"/>
    </row>
    <row r="317" spans="1:35" x14ac:dyDescent="0.25">
      <c r="A317" s="2"/>
      <c r="B317" s="2"/>
      <c r="C317" s="2"/>
      <c r="D317" s="2"/>
      <c r="E317" s="2"/>
      <c r="F317" s="2"/>
      <c r="G317" s="2"/>
      <c r="H317" s="2"/>
      <c r="I317" s="2"/>
      <c r="J317" s="2"/>
      <c r="K317" s="2"/>
      <c r="L317" s="2"/>
      <c r="M317" s="2"/>
      <c r="AH317" s="2"/>
      <c r="AI317" s="2"/>
    </row>
    <row r="318" spans="1:35" x14ac:dyDescent="0.25">
      <c r="A318" s="2"/>
      <c r="B318" s="2"/>
      <c r="C318" s="2"/>
      <c r="D318" s="2"/>
      <c r="E318" s="2"/>
      <c r="F318" s="2"/>
      <c r="G318" s="2"/>
      <c r="H318" s="2"/>
      <c r="I318" s="2"/>
      <c r="J318" s="2"/>
      <c r="K318" s="2"/>
      <c r="L318" s="2"/>
      <c r="M318" s="2"/>
      <c r="AH318" s="2"/>
      <c r="AI318" s="2"/>
    </row>
    <row r="319" spans="1:35" x14ac:dyDescent="0.25">
      <c r="A319" s="2"/>
      <c r="B319" s="2"/>
      <c r="C319" s="2"/>
      <c r="D319" s="2"/>
      <c r="E319" s="2"/>
      <c r="F319" s="2"/>
      <c r="G319" s="2"/>
      <c r="H319" s="2"/>
      <c r="I319" s="2"/>
      <c r="J319" s="2"/>
      <c r="K319" s="2"/>
      <c r="L319" s="2"/>
      <c r="M319" s="2"/>
      <c r="AH319" s="2"/>
      <c r="AI319" s="2"/>
    </row>
    <row r="320" spans="1:35" x14ac:dyDescent="0.25">
      <c r="A320" s="2"/>
      <c r="B320" s="2"/>
      <c r="C320" s="2"/>
      <c r="D320" s="2"/>
      <c r="E320" s="2"/>
      <c r="F320" s="2"/>
      <c r="G320" s="2"/>
      <c r="H320" s="2"/>
      <c r="I320" s="2"/>
      <c r="J320" s="2"/>
      <c r="K320" s="2"/>
      <c r="L320" s="2"/>
      <c r="M320" s="2"/>
      <c r="AH320" s="2"/>
      <c r="AI320" s="2"/>
    </row>
    <row r="321" spans="1:35" x14ac:dyDescent="0.25">
      <c r="A321" s="2"/>
      <c r="B321" s="2"/>
      <c r="C321" s="2"/>
      <c r="D321" s="2"/>
      <c r="E321" s="2"/>
      <c r="F321" s="2"/>
      <c r="G321" s="2"/>
      <c r="H321" s="2"/>
      <c r="I321" s="2"/>
      <c r="J321" s="2"/>
      <c r="K321" s="2"/>
      <c r="L321" s="2"/>
      <c r="M321" s="2"/>
      <c r="AH321" s="2"/>
      <c r="AI321" s="2"/>
    </row>
    <row r="322" spans="1:35" x14ac:dyDescent="0.25">
      <c r="A322" s="2"/>
      <c r="B322" s="2"/>
      <c r="C322" s="2"/>
      <c r="D322" s="2"/>
      <c r="E322" s="2"/>
      <c r="F322" s="2"/>
      <c r="G322" s="2"/>
      <c r="H322" s="2"/>
      <c r="I322" s="2"/>
      <c r="J322" s="2"/>
      <c r="K322" s="2"/>
      <c r="L322" s="2"/>
      <c r="M322" s="2"/>
      <c r="AH322" s="2"/>
      <c r="AI322" s="2"/>
    </row>
    <row r="323" spans="1:35" x14ac:dyDescent="0.25">
      <c r="A323" s="2"/>
      <c r="B323" s="2"/>
      <c r="C323" s="2"/>
      <c r="D323" s="2"/>
      <c r="E323" s="2"/>
      <c r="F323" s="2"/>
      <c r="G323" s="2"/>
      <c r="H323" s="2"/>
      <c r="I323" s="2"/>
      <c r="J323" s="2"/>
      <c r="K323" s="2"/>
      <c r="L323" s="2"/>
      <c r="M323" s="2"/>
      <c r="AH323" s="2"/>
      <c r="AI323" s="2"/>
    </row>
    <row r="324" spans="1:35" x14ac:dyDescent="0.25">
      <c r="A324" s="2"/>
      <c r="B324" s="2"/>
      <c r="C324" s="2"/>
      <c r="D324" s="2"/>
      <c r="E324" s="2"/>
      <c r="F324" s="2"/>
      <c r="G324" s="2"/>
      <c r="H324" s="2"/>
      <c r="I324" s="2"/>
      <c r="J324" s="2"/>
      <c r="K324" s="2"/>
      <c r="L324" s="2"/>
      <c r="M324" s="2"/>
      <c r="AH324" s="2"/>
      <c r="AI324" s="2"/>
    </row>
    <row r="325" spans="1:35" x14ac:dyDescent="0.25">
      <c r="A325" s="2"/>
      <c r="B325" s="2"/>
      <c r="C325" s="2"/>
      <c r="D325" s="2"/>
      <c r="E325" s="2"/>
      <c r="F325" s="2"/>
      <c r="G325" s="2"/>
      <c r="H325" s="2"/>
      <c r="I325" s="2"/>
      <c r="J325" s="2"/>
      <c r="K325" s="2"/>
      <c r="L325" s="2"/>
      <c r="M325" s="2"/>
      <c r="AH325" s="2"/>
      <c r="AI325" s="2"/>
    </row>
    <row r="326" spans="1:35" x14ac:dyDescent="0.25">
      <c r="A326" s="2"/>
      <c r="B326" s="2"/>
      <c r="C326" s="2"/>
      <c r="D326" s="2"/>
      <c r="E326" s="2"/>
      <c r="F326" s="2"/>
      <c r="G326" s="2"/>
      <c r="H326" s="2"/>
      <c r="I326" s="2"/>
      <c r="J326" s="2"/>
      <c r="K326" s="2"/>
      <c r="L326" s="2"/>
      <c r="M326" s="2"/>
      <c r="AH326" s="2"/>
      <c r="AI326" s="2"/>
    </row>
    <row r="327" spans="1:35" x14ac:dyDescent="0.25">
      <c r="A327" s="2"/>
      <c r="B327" s="2"/>
      <c r="C327" s="2"/>
      <c r="D327" s="2"/>
      <c r="E327" s="2"/>
      <c r="F327" s="2"/>
      <c r="G327" s="2"/>
      <c r="H327" s="2"/>
      <c r="I327" s="2"/>
      <c r="J327" s="2"/>
      <c r="K327" s="2"/>
      <c r="L327" s="2"/>
      <c r="M327" s="2"/>
      <c r="AH327" s="2"/>
      <c r="AI327" s="2"/>
    </row>
    <row r="328" spans="1:35" x14ac:dyDescent="0.25">
      <c r="A328" s="2"/>
      <c r="B328" s="2"/>
      <c r="C328" s="2"/>
      <c r="D328" s="2"/>
      <c r="E328" s="2"/>
      <c r="F328" s="2"/>
      <c r="G328" s="2"/>
      <c r="H328" s="2"/>
      <c r="I328" s="2"/>
      <c r="J328" s="2"/>
      <c r="K328" s="2"/>
      <c r="L328" s="2"/>
      <c r="M328" s="2"/>
      <c r="AH328" s="2"/>
      <c r="AI328" s="2"/>
    </row>
    <row r="329" spans="1:35" x14ac:dyDescent="0.25">
      <c r="A329" s="2"/>
      <c r="B329" s="2"/>
      <c r="C329" s="2"/>
      <c r="D329" s="2"/>
      <c r="E329" s="2"/>
      <c r="F329" s="2"/>
      <c r="G329" s="2"/>
      <c r="H329" s="2"/>
      <c r="I329" s="2"/>
      <c r="J329" s="2"/>
      <c r="K329" s="2"/>
      <c r="L329" s="2"/>
      <c r="M329" s="2"/>
      <c r="AH329" s="2"/>
      <c r="AI329" s="2"/>
    </row>
    <row r="330" spans="1:35" x14ac:dyDescent="0.25">
      <c r="A330" s="2"/>
      <c r="B330" s="2"/>
      <c r="C330" s="2"/>
      <c r="D330" s="2"/>
      <c r="E330" s="2"/>
      <c r="F330" s="2"/>
      <c r="G330" s="2"/>
      <c r="H330" s="2"/>
      <c r="I330" s="2"/>
      <c r="J330" s="2"/>
      <c r="K330" s="2"/>
      <c r="L330" s="2"/>
      <c r="M330" s="2"/>
      <c r="AH330" s="2"/>
      <c r="AI330" s="2"/>
    </row>
    <row r="331" spans="1:35" x14ac:dyDescent="0.25">
      <c r="A331" s="2"/>
      <c r="B331" s="2"/>
      <c r="C331" s="2"/>
      <c r="D331" s="2"/>
      <c r="E331" s="2"/>
      <c r="F331" s="2"/>
      <c r="G331" s="2"/>
      <c r="H331" s="2"/>
      <c r="I331" s="2"/>
      <c r="J331" s="2"/>
      <c r="K331" s="2"/>
      <c r="L331" s="2"/>
      <c r="M331" s="2"/>
      <c r="AH331" s="2"/>
      <c r="AI331" s="2"/>
    </row>
    <row r="332" spans="1:35" x14ac:dyDescent="0.25">
      <c r="A332" s="2"/>
      <c r="B332" s="2"/>
      <c r="C332" s="2"/>
      <c r="D332" s="2"/>
      <c r="E332" s="2"/>
      <c r="F332" s="2"/>
      <c r="G332" s="2"/>
      <c r="H332" s="2"/>
      <c r="I332" s="2"/>
      <c r="J332" s="2"/>
      <c r="K332" s="2"/>
      <c r="L332" s="2"/>
      <c r="M332" s="2"/>
      <c r="AH332" s="2"/>
      <c r="AI332" s="2"/>
    </row>
    <row r="333" spans="1:35" x14ac:dyDescent="0.25">
      <c r="A333" s="2"/>
      <c r="B333" s="2"/>
      <c r="C333" s="2"/>
      <c r="D333" s="2"/>
      <c r="E333" s="2"/>
      <c r="F333" s="2"/>
      <c r="G333" s="2"/>
      <c r="H333" s="2"/>
      <c r="I333" s="2"/>
      <c r="J333" s="2"/>
      <c r="K333" s="2"/>
      <c r="L333" s="2"/>
      <c r="M333" s="2"/>
      <c r="AH333" s="2"/>
      <c r="AI333" s="2"/>
    </row>
    <row r="334" spans="1:35" x14ac:dyDescent="0.25">
      <c r="A334" s="2"/>
      <c r="B334" s="2"/>
      <c r="C334" s="2"/>
      <c r="D334" s="2"/>
      <c r="E334" s="2"/>
      <c r="F334" s="2"/>
      <c r="G334" s="2"/>
      <c r="H334" s="2"/>
      <c r="I334" s="2"/>
      <c r="J334" s="2"/>
      <c r="K334" s="2"/>
      <c r="L334" s="2"/>
      <c r="M334" s="2"/>
      <c r="AH334" s="2"/>
      <c r="AI334" s="2"/>
    </row>
    <row r="335" spans="1:35" x14ac:dyDescent="0.25">
      <c r="A335" s="2"/>
      <c r="B335" s="2"/>
      <c r="C335" s="2"/>
      <c r="D335" s="2"/>
      <c r="E335" s="2"/>
      <c r="F335" s="2"/>
      <c r="G335" s="2"/>
      <c r="H335" s="2"/>
      <c r="I335" s="2"/>
      <c r="J335" s="2"/>
      <c r="K335" s="2"/>
      <c r="L335" s="2"/>
      <c r="M335" s="2"/>
      <c r="AH335" s="2"/>
      <c r="AI335" s="2"/>
    </row>
    <row r="336" spans="1:35" x14ac:dyDescent="0.25">
      <c r="A336" s="2"/>
      <c r="B336" s="2"/>
      <c r="C336" s="2"/>
      <c r="D336" s="2"/>
      <c r="E336" s="2"/>
      <c r="F336" s="2"/>
      <c r="G336" s="2"/>
      <c r="H336" s="2"/>
      <c r="I336" s="2"/>
      <c r="J336" s="2"/>
      <c r="K336" s="2"/>
      <c r="L336" s="2"/>
      <c r="M336" s="2"/>
      <c r="AH336" s="2"/>
      <c r="AI336" s="2"/>
    </row>
    <row r="337" spans="1:35" x14ac:dyDescent="0.25">
      <c r="A337" s="2"/>
      <c r="B337" s="2"/>
      <c r="C337" s="2"/>
      <c r="D337" s="2"/>
      <c r="E337" s="2"/>
      <c r="F337" s="2"/>
      <c r="G337" s="2"/>
      <c r="H337" s="2"/>
      <c r="I337" s="2"/>
      <c r="J337" s="2"/>
      <c r="K337" s="2"/>
      <c r="L337" s="2"/>
      <c r="M337" s="2"/>
      <c r="AH337" s="2"/>
      <c r="AI337" s="2"/>
    </row>
    <row r="338" spans="1:35" x14ac:dyDescent="0.25">
      <c r="A338" s="2"/>
      <c r="B338" s="2"/>
      <c r="C338" s="2"/>
      <c r="D338" s="2"/>
      <c r="E338" s="2"/>
      <c r="F338" s="2"/>
      <c r="G338" s="2"/>
      <c r="H338" s="2"/>
      <c r="I338" s="2"/>
      <c r="J338" s="2"/>
      <c r="K338" s="2"/>
      <c r="L338" s="2"/>
      <c r="M338" s="2"/>
      <c r="AH338" s="2"/>
      <c r="AI338" s="2"/>
    </row>
    <row r="339" spans="1:35" x14ac:dyDescent="0.25">
      <c r="A339" s="2"/>
      <c r="B339" s="2"/>
      <c r="C339" s="2"/>
      <c r="D339" s="2"/>
      <c r="E339" s="2"/>
      <c r="F339" s="2"/>
      <c r="G339" s="2"/>
      <c r="H339" s="2"/>
      <c r="I339" s="2"/>
      <c r="J339" s="2"/>
      <c r="K339" s="2"/>
      <c r="L339" s="2"/>
      <c r="M339" s="2"/>
      <c r="AH339" s="2"/>
      <c r="AI339" s="2"/>
    </row>
    <row r="340" spans="1:35" x14ac:dyDescent="0.25">
      <c r="A340" s="2"/>
      <c r="B340" s="2"/>
      <c r="C340" s="2"/>
      <c r="D340" s="2"/>
      <c r="E340" s="2"/>
      <c r="F340" s="2"/>
      <c r="G340" s="2"/>
      <c r="H340" s="2"/>
      <c r="I340" s="2"/>
      <c r="J340" s="2"/>
      <c r="K340" s="2"/>
      <c r="L340" s="2"/>
      <c r="M340" s="2"/>
      <c r="AH340" s="2"/>
      <c r="AI340" s="2"/>
    </row>
    <row r="341" spans="1:35" x14ac:dyDescent="0.25">
      <c r="A341" s="2"/>
      <c r="B341" s="2"/>
      <c r="C341" s="2"/>
      <c r="D341" s="2"/>
      <c r="E341" s="2"/>
      <c r="F341" s="2"/>
      <c r="G341" s="2"/>
      <c r="H341" s="2"/>
      <c r="I341" s="2"/>
      <c r="J341" s="2"/>
      <c r="K341" s="2"/>
      <c r="L341" s="2"/>
      <c r="M341" s="2"/>
      <c r="AH341" s="2"/>
      <c r="AI341" s="2"/>
    </row>
    <row r="342" spans="1:35" x14ac:dyDescent="0.25">
      <c r="A342" s="2"/>
      <c r="B342" s="2"/>
      <c r="C342" s="2"/>
      <c r="D342" s="2"/>
      <c r="E342" s="2"/>
      <c r="F342" s="2"/>
      <c r="G342" s="2"/>
      <c r="H342" s="2"/>
      <c r="I342" s="2"/>
      <c r="J342" s="2"/>
      <c r="K342" s="2"/>
      <c r="L342" s="2"/>
      <c r="M342" s="2"/>
      <c r="AH342" s="2"/>
      <c r="AI342" s="2"/>
    </row>
    <row r="343" spans="1:35" x14ac:dyDescent="0.25">
      <c r="A343" s="2"/>
      <c r="B343" s="2"/>
      <c r="C343" s="2"/>
      <c r="D343" s="2"/>
      <c r="E343" s="2"/>
      <c r="F343" s="2"/>
      <c r="G343" s="2"/>
      <c r="H343" s="2"/>
      <c r="I343" s="2"/>
      <c r="J343" s="2"/>
      <c r="K343" s="2"/>
      <c r="L343" s="2"/>
      <c r="M343" s="2"/>
      <c r="AH343" s="2"/>
      <c r="AI343" s="2"/>
    </row>
    <row r="344" spans="1:35" x14ac:dyDescent="0.25">
      <c r="A344" s="2"/>
      <c r="B344" s="2"/>
      <c r="C344" s="2"/>
      <c r="D344" s="2"/>
      <c r="E344" s="2"/>
      <c r="F344" s="2"/>
      <c r="G344" s="2"/>
      <c r="H344" s="2"/>
      <c r="I344" s="2"/>
      <c r="J344" s="2"/>
      <c r="K344" s="2"/>
      <c r="L344" s="2"/>
      <c r="M344" s="2"/>
      <c r="AH344" s="2"/>
      <c r="AI344" s="2"/>
    </row>
    <row r="345" spans="1:35" x14ac:dyDescent="0.25">
      <c r="A345" s="2"/>
      <c r="B345" s="2"/>
      <c r="C345" s="2"/>
      <c r="D345" s="2"/>
      <c r="E345" s="2"/>
      <c r="F345" s="2"/>
      <c r="G345" s="2"/>
      <c r="H345" s="2"/>
      <c r="I345" s="2"/>
      <c r="J345" s="2"/>
      <c r="K345" s="2"/>
      <c r="L345" s="2"/>
      <c r="M345" s="2"/>
      <c r="AH345" s="2"/>
      <c r="AI345" s="2"/>
    </row>
    <row r="346" spans="1:35" x14ac:dyDescent="0.25">
      <c r="A346" s="2"/>
      <c r="B346" s="2"/>
      <c r="C346" s="2"/>
      <c r="D346" s="2"/>
      <c r="E346" s="2"/>
      <c r="F346" s="2"/>
      <c r="G346" s="2"/>
      <c r="H346" s="2"/>
      <c r="I346" s="2"/>
      <c r="J346" s="2"/>
      <c r="K346" s="2"/>
      <c r="L346" s="2"/>
      <c r="M346" s="2"/>
      <c r="AH346" s="2"/>
      <c r="AI346" s="2"/>
    </row>
    <row r="347" spans="1:35" x14ac:dyDescent="0.25">
      <c r="A347" s="2"/>
      <c r="B347" s="2"/>
      <c r="C347" s="2"/>
      <c r="D347" s="2"/>
      <c r="E347" s="2"/>
      <c r="F347" s="2"/>
      <c r="G347" s="2"/>
      <c r="H347" s="2"/>
      <c r="I347" s="2"/>
      <c r="J347" s="2"/>
      <c r="K347" s="2"/>
      <c r="L347" s="2"/>
      <c r="M347" s="2"/>
      <c r="AH347" s="2"/>
      <c r="AI347" s="2"/>
    </row>
    <row r="348" spans="1:35" x14ac:dyDescent="0.25">
      <c r="A348" s="2"/>
      <c r="B348" s="2"/>
      <c r="C348" s="2"/>
      <c r="D348" s="2"/>
      <c r="E348" s="2"/>
      <c r="F348" s="2"/>
      <c r="G348" s="2"/>
      <c r="H348" s="2"/>
      <c r="I348" s="2"/>
      <c r="J348" s="2"/>
      <c r="K348" s="2"/>
      <c r="L348" s="2"/>
      <c r="M348" s="2"/>
      <c r="AH348" s="2"/>
      <c r="AI348" s="2"/>
    </row>
    <row r="349" spans="1:35" x14ac:dyDescent="0.25">
      <c r="A349" s="2"/>
      <c r="B349" s="2"/>
      <c r="C349" s="2"/>
      <c r="D349" s="2"/>
      <c r="E349" s="2"/>
      <c r="F349" s="2"/>
      <c r="G349" s="2"/>
      <c r="H349" s="2"/>
      <c r="I349" s="2"/>
      <c r="J349" s="2"/>
      <c r="K349" s="2"/>
      <c r="L349" s="2"/>
      <c r="M349" s="2"/>
      <c r="AH349" s="2"/>
      <c r="AI349" s="2"/>
    </row>
    <row r="350" spans="1:35" x14ac:dyDescent="0.25">
      <c r="A350" s="2"/>
      <c r="B350" s="2"/>
      <c r="C350" s="2"/>
      <c r="D350" s="2"/>
      <c r="E350" s="2"/>
      <c r="F350" s="2"/>
      <c r="G350" s="2"/>
      <c r="H350" s="2"/>
      <c r="I350" s="2"/>
      <c r="J350" s="2"/>
      <c r="K350" s="2"/>
      <c r="L350" s="2"/>
      <c r="M350" s="2"/>
      <c r="AH350" s="2"/>
      <c r="AI350" s="2"/>
    </row>
    <row r="351" spans="1:35" x14ac:dyDescent="0.25">
      <c r="A351" s="2"/>
      <c r="B351" s="2"/>
      <c r="C351" s="2"/>
      <c r="D351" s="2"/>
      <c r="E351" s="2"/>
      <c r="F351" s="2"/>
      <c r="G351" s="2"/>
      <c r="H351" s="2"/>
      <c r="I351" s="2"/>
      <c r="J351" s="2"/>
      <c r="K351" s="2"/>
      <c r="L351" s="2"/>
      <c r="M351" s="2"/>
      <c r="AH351" s="2"/>
      <c r="AI351" s="2"/>
    </row>
    <row r="352" spans="1:35" x14ac:dyDescent="0.25">
      <c r="A352" s="2"/>
      <c r="B352" s="2"/>
      <c r="C352" s="2"/>
      <c r="D352" s="2"/>
      <c r="E352" s="2"/>
      <c r="F352" s="2"/>
      <c r="G352" s="2"/>
      <c r="H352" s="2"/>
      <c r="I352" s="2"/>
      <c r="J352" s="2"/>
      <c r="K352" s="2"/>
      <c r="L352" s="2"/>
      <c r="M352" s="2"/>
      <c r="AH352" s="2"/>
      <c r="AI352" s="2"/>
    </row>
    <row r="353" spans="1:35" x14ac:dyDescent="0.25">
      <c r="A353" s="2"/>
      <c r="B353" s="2"/>
      <c r="C353" s="2"/>
      <c r="D353" s="2"/>
      <c r="E353" s="2"/>
      <c r="F353" s="2"/>
      <c r="G353" s="2"/>
      <c r="H353" s="2"/>
      <c r="I353" s="2"/>
      <c r="J353" s="2"/>
      <c r="K353" s="2"/>
      <c r="L353" s="2"/>
      <c r="M353" s="2"/>
      <c r="AH353" s="2"/>
      <c r="AI353" s="2"/>
    </row>
    <row r="354" spans="1:35" x14ac:dyDescent="0.25">
      <c r="A354" s="2"/>
      <c r="B354" s="2"/>
      <c r="C354" s="2"/>
      <c r="D354" s="2"/>
      <c r="E354" s="2"/>
      <c r="F354" s="2"/>
      <c r="G354" s="2"/>
      <c r="H354" s="2"/>
      <c r="I354" s="2"/>
      <c r="J354" s="2"/>
      <c r="K354" s="2"/>
      <c r="L354" s="2"/>
      <c r="M354" s="2"/>
      <c r="AH354" s="2"/>
      <c r="AI354" s="2"/>
    </row>
    <row r="355" spans="1:35" x14ac:dyDescent="0.25">
      <c r="A355" s="2"/>
      <c r="B355" s="2"/>
      <c r="C355" s="2"/>
      <c r="D355" s="2"/>
      <c r="E355" s="2"/>
      <c r="F355" s="2"/>
      <c r="G355" s="2"/>
      <c r="H355" s="2"/>
      <c r="I355" s="2"/>
      <c r="J355" s="2"/>
      <c r="K355" s="2"/>
      <c r="L355" s="2"/>
      <c r="M355" s="2"/>
      <c r="AH355" s="2"/>
      <c r="AI355" s="2"/>
    </row>
    <row r="356" spans="1:35" x14ac:dyDescent="0.25">
      <c r="A356" s="2"/>
      <c r="B356" s="2"/>
      <c r="C356" s="2"/>
      <c r="D356" s="2"/>
      <c r="E356" s="2"/>
      <c r="F356" s="2"/>
      <c r="G356" s="2"/>
      <c r="H356" s="2"/>
      <c r="I356" s="2"/>
      <c r="J356" s="2"/>
      <c r="K356" s="2"/>
      <c r="L356" s="2"/>
      <c r="M356" s="2"/>
      <c r="AH356" s="2"/>
      <c r="AI356" s="2"/>
    </row>
    <row r="357" spans="1:35" x14ac:dyDescent="0.25">
      <c r="A357" s="2"/>
      <c r="B357" s="2"/>
      <c r="C357" s="2"/>
      <c r="D357" s="2"/>
      <c r="E357" s="2"/>
      <c r="F357" s="2"/>
      <c r="G357" s="2"/>
      <c r="H357" s="2"/>
      <c r="I357" s="2"/>
      <c r="J357" s="2"/>
      <c r="K357" s="2"/>
      <c r="L357" s="2"/>
      <c r="M357" s="2"/>
      <c r="AH357" s="2"/>
      <c r="AI357" s="2"/>
    </row>
    <row r="358" spans="1:35" x14ac:dyDescent="0.25">
      <c r="A358" s="2"/>
      <c r="B358" s="2"/>
      <c r="C358" s="2"/>
      <c r="D358" s="2"/>
      <c r="E358" s="2"/>
      <c r="F358" s="2"/>
      <c r="G358" s="2"/>
      <c r="H358" s="2"/>
      <c r="I358" s="2"/>
      <c r="J358" s="2"/>
      <c r="K358" s="2"/>
      <c r="L358" s="2"/>
      <c r="M358" s="2"/>
      <c r="AH358" s="2"/>
      <c r="AI358" s="2"/>
    </row>
    <row r="359" spans="1:35" x14ac:dyDescent="0.25">
      <c r="A359" s="2"/>
      <c r="B359" s="2"/>
      <c r="C359" s="2"/>
      <c r="D359" s="2"/>
      <c r="E359" s="2"/>
      <c r="F359" s="2"/>
      <c r="G359" s="2"/>
      <c r="H359" s="2"/>
      <c r="I359" s="2"/>
      <c r="J359" s="2"/>
      <c r="K359" s="2"/>
      <c r="L359" s="2"/>
      <c r="M359" s="2"/>
      <c r="AH359" s="2"/>
      <c r="AI359" s="2"/>
    </row>
    <row r="360" spans="1:35" x14ac:dyDescent="0.25">
      <c r="A360" s="2"/>
      <c r="B360" s="2"/>
      <c r="C360" s="2"/>
      <c r="D360" s="2"/>
      <c r="E360" s="2"/>
      <c r="F360" s="2"/>
      <c r="G360" s="2"/>
      <c r="H360" s="2"/>
      <c r="I360" s="2"/>
      <c r="J360" s="2"/>
      <c r="K360" s="2"/>
      <c r="L360" s="2"/>
      <c r="M360" s="2"/>
      <c r="AH360" s="2"/>
      <c r="AI360" s="2"/>
    </row>
    <row r="361" spans="1:35" x14ac:dyDescent="0.25">
      <c r="A361" s="2"/>
      <c r="B361" s="2"/>
      <c r="C361" s="2"/>
      <c r="D361" s="2"/>
      <c r="E361" s="2"/>
      <c r="F361" s="2"/>
      <c r="G361" s="2"/>
      <c r="H361" s="2"/>
      <c r="I361" s="2"/>
      <c r="J361" s="2"/>
      <c r="K361" s="2"/>
      <c r="L361" s="2"/>
      <c r="M361" s="2"/>
      <c r="AH361" s="2"/>
      <c r="AI361" s="2"/>
    </row>
    <row r="362" spans="1:35" x14ac:dyDescent="0.25">
      <c r="A362" s="2"/>
      <c r="B362" s="2"/>
      <c r="C362" s="2"/>
      <c r="D362" s="2"/>
      <c r="E362" s="2"/>
      <c r="F362" s="2"/>
      <c r="G362" s="2"/>
      <c r="H362" s="2"/>
      <c r="I362" s="2"/>
      <c r="J362" s="2"/>
      <c r="K362" s="2"/>
      <c r="L362" s="2"/>
      <c r="M362" s="2"/>
      <c r="AH362" s="2"/>
      <c r="AI362" s="2"/>
    </row>
    <row r="363" spans="1:35" x14ac:dyDescent="0.25">
      <c r="A363" s="2"/>
      <c r="B363" s="2"/>
      <c r="C363" s="2"/>
      <c r="D363" s="2"/>
      <c r="E363" s="2"/>
      <c r="F363" s="2"/>
      <c r="G363" s="2"/>
      <c r="H363" s="2"/>
      <c r="I363" s="2"/>
      <c r="J363" s="2"/>
      <c r="K363" s="2"/>
      <c r="L363" s="2"/>
      <c r="M363" s="2"/>
      <c r="AH363" s="2"/>
      <c r="AI363" s="2"/>
    </row>
    <row r="364" spans="1:35" x14ac:dyDescent="0.25">
      <c r="A364" s="2"/>
      <c r="B364" s="2"/>
      <c r="C364" s="2"/>
      <c r="D364" s="2"/>
      <c r="E364" s="2"/>
      <c r="F364" s="2"/>
      <c r="G364" s="2"/>
      <c r="H364" s="2"/>
      <c r="I364" s="2"/>
      <c r="J364" s="2"/>
      <c r="K364" s="2"/>
      <c r="L364" s="2"/>
      <c r="M364" s="2"/>
      <c r="AH364" s="2"/>
      <c r="AI364" s="2"/>
    </row>
    <row r="365" spans="1:35" x14ac:dyDescent="0.25">
      <c r="A365" s="2"/>
      <c r="B365" s="2"/>
      <c r="C365" s="2"/>
      <c r="D365" s="2"/>
      <c r="E365" s="2"/>
      <c r="F365" s="2"/>
      <c r="G365" s="2"/>
      <c r="H365" s="2"/>
      <c r="I365" s="2"/>
      <c r="J365" s="2"/>
      <c r="K365" s="2"/>
      <c r="L365" s="2"/>
      <c r="M365" s="2"/>
      <c r="AH365" s="2"/>
      <c r="AI365" s="2"/>
    </row>
    <row r="366" spans="1:35" x14ac:dyDescent="0.25">
      <c r="A366" s="2"/>
      <c r="B366" s="2"/>
      <c r="C366" s="2"/>
      <c r="D366" s="2"/>
      <c r="E366" s="2"/>
      <c r="F366" s="2"/>
      <c r="G366" s="2"/>
      <c r="H366" s="2"/>
      <c r="I366" s="2"/>
      <c r="J366" s="2"/>
      <c r="K366" s="2"/>
      <c r="L366" s="2"/>
      <c r="M366" s="2"/>
      <c r="AH366" s="2"/>
      <c r="AI366" s="2"/>
    </row>
    <row r="367" spans="1:35" x14ac:dyDescent="0.25">
      <c r="A367" s="2"/>
      <c r="B367" s="2"/>
      <c r="C367" s="2"/>
      <c r="D367" s="2"/>
      <c r="E367" s="2"/>
      <c r="F367" s="2"/>
      <c r="G367" s="2"/>
      <c r="H367" s="2"/>
      <c r="I367" s="2"/>
      <c r="J367" s="2"/>
      <c r="K367" s="2"/>
      <c r="L367" s="2"/>
      <c r="M367" s="2"/>
      <c r="AH367" s="2"/>
      <c r="AI367" s="2"/>
    </row>
    <row r="368" spans="1:35" x14ac:dyDescent="0.25">
      <c r="A368" s="2"/>
      <c r="B368" s="2"/>
      <c r="C368" s="2"/>
      <c r="D368" s="2"/>
      <c r="E368" s="2"/>
      <c r="F368" s="2"/>
      <c r="G368" s="2"/>
      <c r="H368" s="2"/>
      <c r="I368" s="2"/>
      <c r="J368" s="2"/>
      <c r="K368" s="2"/>
      <c r="L368" s="2"/>
      <c r="M368" s="2"/>
      <c r="AH368" s="2"/>
      <c r="AI368" s="2"/>
    </row>
    <row r="369" spans="1:35" x14ac:dyDescent="0.25">
      <c r="A369" s="2"/>
      <c r="B369" s="2"/>
      <c r="C369" s="2"/>
      <c r="D369" s="2"/>
      <c r="E369" s="2"/>
      <c r="F369" s="2"/>
      <c r="G369" s="2"/>
      <c r="H369" s="2"/>
      <c r="I369" s="2"/>
      <c r="J369" s="2"/>
      <c r="K369" s="2"/>
      <c r="L369" s="2"/>
      <c r="M369" s="2"/>
      <c r="AH369" s="2"/>
      <c r="AI369" s="2"/>
    </row>
    <row r="370" spans="1:35" x14ac:dyDescent="0.25">
      <c r="A370" s="2"/>
      <c r="B370" s="2"/>
      <c r="C370" s="2"/>
      <c r="D370" s="2"/>
      <c r="E370" s="2"/>
      <c r="F370" s="2"/>
      <c r="G370" s="2"/>
      <c r="H370" s="2"/>
      <c r="I370" s="2"/>
      <c r="J370" s="2"/>
      <c r="K370" s="2"/>
      <c r="L370" s="2"/>
      <c r="M370" s="2"/>
      <c r="AH370" s="2"/>
      <c r="AI370" s="2"/>
    </row>
    <row r="371" spans="1:35" x14ac:dyDescent="0.25">
      <c r="A371" s="2"/>
      <c r="B371" s="2"/>
      <c r="C371" s="2"/>
      <c r="D371" s="2"/>
      <c r="E371" s="2"/>
      <c r="F371" s="2"/>
      <c r="G371" s="2"/>
      <c r="H371" s="2"/>
      <c r="I371" s="2"/>
      <c r="J371" s="2"/>
      <c r="K371" s="2"/>
      <c r="L371" s="2"/>
      <c r="M371" s="2"/>
      <c r="AH371" s="2"/>
      <c r="AI371" s="2"/>
    </row>
    <row r="372" spans="1:35" x14ac:dyDescent="0.25">
      <c r="A372" s="2"/>
      <c r="B372" s="2"/>
      <c r="C372" s="2"/>
      <c r="D372" s="2"/>
      <c r="E372" s="2"/>
      <c r="F372" s="2"/>
      <c r="G372" s="2"/>
      <c r="H372" s="2"/>
      <c r="I372" s="2"/>
      <c r="J372" s="2"/>
      <c r="K372" s="2"/>
      <c r="L372" s="2"/>
      <c r="M372" s="2"/>
      <c r="AH372" s="2"/>
      <c r="AI372" s="2"/>
    </row>
    <row r="373" spans="1:35" x14ac:dyDescent="0.25">
      <c r="A373" s="2"/>
      <c r="B373" s="2"/>
      <c r="C373" s="2"/>
      <c r="D373" s="2"/>
      <c r="E373" s="2"/>
      <c r="F373" s="2"/>
      <c r="G373" s="2"/>
      <c r="H373" s="2"/>
      <c r="I373" s="2"/>
      <c r="J373" s="2"/>
      <c r="K373" s="2"/>
      <c r="L373" s="2"/>
      <c r="M373" s="2"/>
      <c r="AH373" s="2"/>
      <c r="AI373" s="2"/>
    </row>
    <row r="374" spans="1:35" x14ac:dyDescent="0.25">
      <c r="A374" s="2"/>
      <c r="B374" s="2"/>
      <c r="C374" s="2"/>
      <c r="D374" s="2"/>
      <c r="E374" s="2"/>
      <c r="F374" s="2"/>
      <c r="G374" s="2"/>
      <c r="H374" s="2"/>
      <c r="I374" s="2"/>
      <c r="J374" s="2"/>
      <c r="K374" s="2"/>
      <c r="L374" s="2"/>
      <c r="M374" s="2"/>
      <c r="AH374" s="2"/>
      <c r="AI374" s="2"/>
    </row>
    <row r="375" spans="1:35" x14ac:dyDescent="0.25">
      <c r="A375" s="2"/>
      <c r="B375" s="2"/>
      <c r="C375" s="2"/>
      <c r="D375" s="2"/>
      <c r="E375" s="2"/>
      <c r="F375" s="2"/>
      <c r="G375" s="2"/>
      <c r="H375" s="2"/>
      <c r="I375" s="2"/>
      <c r="J375" s="2"/>
      <c r="K375" s="2"/>
      <c r="L375" s="2"/>
      <c r="M375" s="2"/>
      <c r="AH375" s="2"/>
      <c r="AI375" s="2"/>
    </row>
    <row r="376" spans="1:35" x14ac:dyDescent="0.25">
      <c r="A376" s="2"/>
      <c r="B376" s="2"/>
      <c r="C376" s="2"/>
      <c r="D376" s="2"/>
      <c r="E376" s="2"/>
      <c r="F376" s="2"/>
      <c r="G376" s="2"/>
      <c r="H376" s="2"/>
      <c r="I376" s="2"/>
      <c r="J376" s="2"/>
      <c r="K376" s="2"/>
      <c r="L376" s="2"/>
      <c r="M376" s="2"/>
      <c r="AH376" s="2"/>
      <c r="AI376" s="2"/>
    </row>
    <row r="377" spans="1:35" x14ac:dyDescent="0.25">
      <c r="A377" s="2"/>
      <c r="B377" s="2"/>
      <c r="C377" s="2"/>
      <c r="D377" s="2"/>
      <c r="E377" s="2"/>
      <c r="F377" s="2"/>
      <c r="G377" s="2"/>
      <c r="H377" s="2"/>
      <c r="I377" s="2"/>
      <c r="J377" s="2"/>
      <c r="K377" s="2"/>
      <c r="L377" s="2"/>
      <c r="M377" s="2"/>
      <c r="AH377" s="2"/>
      <c r="AI377" s="2"/>
    </row>
    <row r="378" spans="1:35" x14ac:dyDescent="0.25">
      <c r="A378" s="2"/>
      <c r="B378" s="2"/>
      <c r="C378" s="2"/>
      <c r="D378" s="2"/>
      <c r="E378" s="2"/>
      <c r="F378" s="2"/>
      <c r="G378" s="2"/>
      <c r="H378" s="2"/>
      <c r="I378" s="2"/>
      <c r="J378" s="2"/>
      <c r="K378" s="2"/>
      <c r="L378" s="2"/>
      <c r="M378" s="2"/>
      <c r="AH378" s="2"/>
      <c r="AI378" s="2"/>
    </row>
    <row r="379" spans="1:35" x14ac:dyDescent="0.25">
      <c r="A379" s="2"/>
      <c r="B379" s="2"/>
      <c r="C379" s="2"/>
      <c r="D379" s="2"/>
      <c r="E379" s="2"/>
      <c r="F379" s="2"/>
      <c r="G379" s="2"/>
      <c r="H379" s="2"/>
      <c r="I379" s="2"/>
      <c r="J379" s="2"/>
      <c r="K379" s="2"/>
      <c r="L379" s="2"/>
      <c r="M379" s="2"/>
      <c r="AH379" s="2"/>
      <c r="AI379" s="2"/>
    </row>
    <row r="380" spans="1:35" x14ac:dyDescent="0.25">
      <c r="A380" s="2"/>
      <c r="B380" s="2"/>
      <c r="C380" s="2"/>
      <c r="D380" s="2"/>
      <c r="E380" s="2"/>
      <c r="F380" s="2"/>
      <c r="G380" s="2"/>
      <c r="H380" s="2"/>
      <c r="I380" s="2"/>
      <c r="J380" s="2"/>
      <c r="K380" s="2"/>
      <c r="L380" s="2"/>
      <c r="M380" s="2"/>
      <c r="AH380" s="2"/>
      <c r="AI380" s="2"/>
    </row>
    <row r="381" spans="1:35" x14ac:dyDescent="0.25">
      <c r="A381" s="2"/>
      <c r="B381" s="2"/>
      <c r="C381" s="2"/>
      <c r="D381" s="2"/>
      <c r="E381" s="2"/>
      <c r="F381" s="2"/>
      <c r="G381" s="2"/>
      <c r="H381" s="2"/>
      <c r="I381" s="2"/>
      <c r="J381" s="2"/>
      <c r="K381" s="2"/>
      <c r="L381" s="2"/>
      <c r="M381" s="2"/>
      <c r="AH381" s="2"/>
      <c r="AI381" s="2"/>
    </row>
    <row r="382" spans="1:35" x14ac:dyDescent="0.25">
      <c r="A382" s="2"/>
      <c r="B382" s="2"/>
      <c r="C382" s="2"/>
      <c r="D382" s="2"/>
      <c r="E382" s="2"/>
      <c r="F382" s="2"/>
      <c r="G382" s="2"/>
      <c r="H382" s="2"/>
      <c r="I382" s="2"/>
      <c r="J382" s="2"/>
      <c r="K382" s="2"/>
      <c r="L382" s="2"/>
      <c r="M382" s="2"/>
      <c r="AH382" s="2"/>
      <c r="AI382" s="2"/>
    </row>
    <row r="383" spans="1:35" x14ac:dyDescent="0.25">
      <c r="A383" s="2"/>
      <c r="B383" s="2"/>
      <c r="C383" s="2"/>
      <c r="D383" s="2"/>
      <c r="E383" s="2"/>
      <c r="F383" s="2"/>
      <c r="G383" s="2"/>
      <c r="H383" s="2"/>
      <c r="I383" s="2"/>
      <c r="J383" s="2"/>
      <c r="K383" s="2"/>
      <c r="L383" s="2"/>
      <c r="M383" s="2"/>
      <c r="AH383" s="2"/>
      <c r="AI383" s="2"/>
    </row>
    <row r="384" spans="1:35" x14ac:dyDescent="0.25">
      <c r="A384" s="2"/>
      <c r="B384" s="2"/>
      <c r="C384" s="2"/>
      <c r="D384" s="2"/>
      <c r="E384" s="2"/>
      <c r="F384" s="2"/>
      <c r="G384" s="2"/>
      <c r="H384" s="2"/>
      <c r="I384" s="2"/>
      <c r="J384" s="2"/>
      <c r="K384" s="2"/>
      <c r="L384" s="2"/>
      <c r="M384" s="2"/>
      <c r="AH384" s="2"/>
      <c r="AI384" s="2"/>
    </row>
    <row r="385" spans="1:35" x14ac:dyDescent="0.25">
      <c r="A385" s="2"/>
      <c r="B385" s="2"/>
      <c r="C385" s="2"/>
      <c r="D385" s="2"/>
      <c r="E385" s="2"/>
      <c r="F385" s="2"/>
      <c r="G385" s="2"/>
      <c r="H385" s="2"/>
      <c r="I385" s="2"/>
      <c r="J385" s="2"/>
      <c r="K385" s="2"/>
      <c r="L385" s="2"/>
      <c r="M385" s="2"/>
      <c r="AH385" s="2"/>
      <c r="AI385" s="2"/>
    </row>
    <row r="386" spans="1:35" x14ac:dyDescent="0.25">
      <c r="A386" s="2"/>
      <c r="B386" s="2"/>
      <c r="C386" s="2"/>
      <c r="D386" s="2"/>
      <c r="E386" s="2"/>
      <c r="F386" s="2"/>
      <c r="G386" s="2"/>
      <c r="H386" s="2"/>
      <c r="I386" s="2"/>
      <c r="J386" s="2"/>
      <c r="K386" s="2"/>
      <c r="L386" s="2"/>
      <c r="M386" s="2"/>
      <c r="AH386" s="2"/>
      <c r="AI386" s="2"/>
    </row>
    <row r="387" spans="1:35" x14ac:dyDescent="0.25">
      <c r="A387" s="2"/>
      <c r="B387" s="2"/>
      <c r="C387" s="2"/>
      <c r="D387" s="2"/>
      <c r="E387" s="2"/>
      <c r="F387" s="2"/>
      <c r="G387" s="2"/>
      <c r="H387" s="2"/>
      <c r="I387" s="2"/>
      <c r="J387" s="2"/>
      <c r="K387" s="2"/>
      <c r="L387" s="2"/>
      <c r="M387" s="2"/>
      <c r="AH387" s="2"/>
      <c r="AI387" s="2"/>
    </row>
    <row r="388" spans="1:35" x14ac:dyDescent="0.25">
      <c r="A388" s="2"/>
      <c r="B388" s="2"/>
      <c r="C388" s="2"/>
      <c r="D388" s="2"/>
      <c r="E388" s="2"/>
      <c r="F388" s="2"/>
      <c r="G388" s="2"/>
      <c r="H388" s="2"/>
      <c r="I388" s="2"/>
      <c r="J388" s="2"/>
      <c r="K388" s="2"/>
      <c r="L388" s="2"/>
      <c r="M388" s="2"/>
      <c r="AH388" s="2"/>
      <c r="AI388" s="2"/>
    </row>
    <row r="389" spans="1:35" x14ac:dyDescent="0.25">
      <c r="A389" s="2"/>
      <c r="B389" s="2"/>
      <c r="C389" s="2"/>
      <c r="D389" s="2"/>
      <c r="E389" s="2"/>
      <c r="F389" s="2"/>
      <c r="G389" s="2"/>
      <c r="H389" s="2"/>
      <c r="I389" s="2"/>
      <c r="J389" s="2"/>
      <c r="K389" s="2"/>
      <c r="L389" s="2"/>
      <c r="M389" s="2"/>
      <c r="AH389" s="2"/>
      <c r="AI389" s="2"/>
    </row>
    <row r="390" spans="1:35" x14ac:dyDescent="0.25">
      <c r="A390" s="2"/>
      <c r="B390" s="2"/>
      <c r="C390" s="2"/>
      <c r="D390" s="2"/>
      <c r="E390" s="2"/>
      <c r="F390" s="2"/>
      <c r="G390" s="2"/>
      <c r="H390" s="2"/>
      <c r="I390" s="2"/>
      <c r="J390" s="2"/>
      <c r="K390" s="2"/>
      <c r="L390" s="2"/>
      <c r="M390" s="2"/>
      <c r="AH390" s="2"/>
      <c r="AI390" s="2"/>
    </row>
    <row r="391" spans="1:35" x14ac:dyDescent="0.25">
      <c r="A391" s="2"/>
      <c r="B391" s="2"/>
      <c r="C391" s="2"/>
      <c r="D391" s="2"/>
      <c r="E391" s="2"/>
      <c r="F391" s="2"/>
      <c r="G391" s="2"/>
      <c r="H391" s="2"/>
      <c r="I391" s="2"/>
      <c r="J391" s="2"/>
      <c r="K391" s="2"/>
      <c r="L391" s="2"/>
      <c r="M391" s="2"/>
      <c r="AH391" s="2"/>
      <c r="AI391" s="2"/>
    </row>
    <row r="392" spans="1:35" x14ac:dyDescent="0.25">
      <c r="A392" s="2"/>
      <c r="B392" s="2"/>
      <c r="C392" s="2"/>
      <c r="D392" s="2"/>
      <c r="E392" s="2"/>
      <c r="F392" s="2"/>
      <c r="G392" s="2"/>
      <c r="H392" s="2"/>
      <c r="I392" s="2"/>
      <c r="J392" s="2"/>
      <c r="K392" s="2"/>
      <c r="L392" s="2"/>
      <c r="M392" s="2"/>
      <c r="AH392" s="2"/>
      <c r="AI392" s="2"/>
    </row>
    <row r="393" spans="1:35" x14ac:dyDescent="0.25">
      <c r="A393" s="2"/>
      <c r="B393" s="2"/>
      <c r="C393" s="2"/>
      <c r="D393" s="2"/>
      <c r="E393" s="2"/>
      <c r="F393" s="2"/>
      <c r="G393" s="2"/>
      <c r="H393" s="2"/>
      <c r="I393" s="2"/>
      <c r="J393" s="2"/>
      <c r="K393" s="2"/>
      <c r="L393" s="2"/>
      <c r="M393" s="2"/>
      <c r="AH393" s="2"/>
      <c r="AI393" s="2"/>
    </row>
    <row r="394" spans="1:35" x14ac:dyDescent="0.25">
      <c r="A394" s="2"/>
      <c r="B394" s="2"/>
      <c r="C394" s="2"/>
      <c r="D394" s="2"/>
      <c r="E394" s="2"/>
      <c r="F394" s="2"/>
      <c r="G394" s="2"/>
      <c r="H394" s="2"/>
      <c r="I394" s="2"/>
      <c r="J394" s="2"/>
      <c r="K394" s="2"/>
      <c r="L394" s="2"/>
      <c r="M394" s="2"/>
      <c r="AH394" s="2"/>
      <c r="AI394" s="2"/>
    </row>
    <row r="395" spans="1:35" x14ac:dyDescent="0.25">
      <c r="A395" s="2"/>
      <c r="B395" s="2"/>
      <c r="C395" s="2"/>
      <c r="D395" s="2"/>
      <c r="E395" s="2"/>
      <c r="F395" s="2"/>
      <c r="G395" s="2"/>
      <c r="H395" s="2"/>
      <c r="I395" s="2"/>
      <c r="J395" s="2"/>
      <c r="K395" s="2"/>
      <c r="L395" s="2"/>
      <c r="M395" s="2"/>
      <c r="AH395" s="2"/>
      <c r="AI395" s="2"/>
    </row>
    <row r="396" spans="1:35" x14ac:dyDescent="0.25">
      <c r="A396" s="2"/>
      <c r="B396" s="2"/>
      <c r="C396" s="2"/>
      <c r="D396" s="2"/>
      <c r="E396" s="2"/>
      <c r="F396" s="2"/>
      <c r="G396" s="2"/>
      <c r="H396" s="2"/>
      <c r="I396" s="2"/>
      <c r="J396" s="2"/>
      <c r="K396" s="2"/>
      <c r="L396" s="2"/>
      <c r="M396" s="2"/>
      <c r="AH396" s="2"/>
      <c r="AI396" s="2"/>
    </row>
    <row r="397" spans="1:35" x14ac:dyDescent="0.25">
      <c r="A397" s="2"/>
      <c r="B397" s="2"/>
      <c r="C397" s="2"/>
      <c r="D397" s="2"/>
      <c r="E397" s="2"/>
      <c r="F397" s="2"/>
      <c r="G397" s="2"/>
      <c r="H397" s="2"/>
      <c r="I397" s="2"/>
      <c r="J397" s="2"/>
      <c r="K397" s="2"/>
      <c r="L397" s="2"/>
      <c r="M397" s="2"/>
      <c r="AH397" s="2"/>
      <c r="AI397" s="2"/>
    </row>
    <row r="398" spans="1:35" x14ac:dyDescent="0.25">
      <c r="A398" s="2"/>
      <c r="B398" s="2"/>
      <c r="C398" s="2"/>
      <c r="D398" s="2"/>
      <c r="E398" s="2"/>
      <c r="F398" s="2"/>
      <c r="G398" s="2"/>
      <c r="H398" s="2"/>
      <c r="I398" s="2"/>
      <c r="J398" s="2"/>
      <c r="K398" s="2"/>
      <c r="L398" s="2"/>
      <c r="M398" s="2"/>
      <c r="AH398" s="2"/>
      <c r="AI398" s="2"/>
    </row>
    <row r="399" spans="1:35" x14ac:dyDescent="0.25">
      <c r="A399" s="2"/>
      <c r="B399" s="2"/>
      <c r="C399" s="2"/>
      <c r="D399" s="2"/>
      <c r="E399" s="2"/>
      <c r="F399" s="2"/>
      <c r="G399" s="2"/>
      <c r="H399" s="2"/>
      <c r="I399" s="2"/>
      <c r="J399" s="2"/>
      <c r="K399" s="2"/>
      <c r="L399" s="2"/>
      <c r="M399" s="2"/>
      <c r="AH399" s="2"/>
      <c r="AI399" s="2"/>
    </row>
    <row r="400" spans="1:35" x14ac:dyDescent="0.25">
      <c r="A400" s="2"/>
      <c r="B400" s="2"/>
      <c r="C400" s="2"/>
      <c r="D400" s="2"/>
      <c r="E400" s="2"/>
      <c r="F400" s="2"/>
      <c r="G400" s="2"/>
      <c r="H400" s="2"/>
      <c r="I400" s="2"/>
      <c r="J400" s="2"/>
      <c r="K400" s="2"/>
      <c r="L400" s="2"/>
      <c r="M400" s="2"/>
      <c r="AH400" s="2"/>
      <c r="AI400" s="2"/>
    </row>
    <row r="401" spans="1:35" x14ac:dyDescent="0.25">
      <c r="A401" s="2"/>
      <c r="B401" s="2"/>
      <c r="C401" s="2"/>
      <c r="D401" s="2"/>
      <c r="E401" s="2"/>
      <c r="F401" s="2"/>
      <c r="G401" s="2"/>
      <c r="H401" s="2"/>
      <c r="I401" s="2"/>
      <c r="J401" s="2"/>
      <c r="K401" s="2"/>
      <c r="L401" s="2"/>
      <c r="M401" s="2"/>
      <c r="AH401" s="2"/>
      <c r="AI401" s="2"/>
    </row>
    <row r="402" spans="1:35" x14ac:dyDescent="0.25">
      <c r="A402" s="2"/>
      <c r="B402" s="2"/>
      <c r="C402" s="2"/>
      <c r="D402" s="2"/>
      <c r="E402" s="2"/>
      <c r="F402" s="2"/>
      <c r="G402" s="2"/>
      <c r="H402" s="2"/>
      <c r="I402" s="2"/>
      <c r="J402" s="2"/>
      <c r="K402" s="2"/>
      <c r="L402" s="2"/>
      <c r="M402" s="2"/>
      <c r="AH402" s="2"/>
      <c r="AI402" s="2"/>
    </row>
    <row r="403" spans="1:35" x14ac:dyDescent="0.25">
      <c r="A403" s="2"/>
      <c r="B403" s="2"/>
      <c r="C403" s="2"/>
      <c r="D403" s="2"/>
      <c r="E403" s="2"/>
      <c r="F403" s="2"/>
      <c r="G403" s="2"/>
      <c r="H403" s="2"/>
      <c r="I403" s="2"/>
      <c r="J403" s="2"/>
      <c r="K403" s="2"/>
      <c r="L403" s="2"/>
      <c r="M403" s="2"/>
      <c r="AH403" s="2"/>
      <c r="AI403" s="2"/>
    </row>
    <row r="404" spans="1:35" x14ac:dyDescent="0.25">
      <c r="A404" s="2"/>
      <c r="B404" s="2"/>
      <c r="C404" s="2"/>
      <c r="D404" s="2"/>
      <c r="E404" s="2"/>
      <c r="F404" s="2"/>
      <c r="G404" s="2"/>
      <c r="H404" s="2"/>
      <c r="I404" s="2"/>
      <c r="J404" s="2"/>
      <c r="K404" s="2"/>
      <c r="L404" s="2"/>
      <c r="M404" s="2"/>
      <c r="AH404" s="2"/>
      <c r="AI404" s="2"/>
    </row>
    <row r="405" spans="1:35" x14ac:dyDescent="0.25">
      <c r="A405" s="2"/>
      <c r="B405" s="2"/>
      <c r="C405" s="2"/>
      <c r="D405" s="2"/>
      <c r="E405" s="2"/>
      <c r="F405" s="2"/>
      <c r="G405" s="2"/>
      <c r="H405" s="2"/>
      <c r="I405" s="2"/>
      <c r="J405" s="2"/>
      <c r="K405" s="2"/>
      <c r="L405" s="2"/>
      <c r="M405" s="2"/>
      <c r="AH405" s="2"/>
      <c r="AI405" s="2"/>
    </row>
    <row r="406" spans="1:35" x14ac:dyDescent="0.25">
      <c r="A406" s="2"/>
      <c r="B406" s="2"/>
      <c r="C406" s="2"/>
      <c r="D406" s="2"/>
      <c r="E406" s="2"/>
      <c r="F406" s="2"/>
      <c r="G406" s="2"/>
      <c r="H406" s="2"/>
      <c r="I406" s="2"/>
      <c r="J406" s="2"/>
      <c r="K406" s="2"/>
      <c r="L406" s="2"/>
      <c r="M406" s="2"/>
      <c r="AH406" s="2"/>
      <c r="AI406" s="2"/>
    </row>
    <row r="407" spans="1:35" x14ac:dyDescent="0.25">
      <c r="A407" s="2"/>
      <c r="B407" s="2"/>
      <c r="C407" s="2"/>
      <c r="D407" s="2"/>
      <c r="E407" s="2"/>
      <c r="F407" s="2"/>
      <c r="G407" s="2"/>
      <c r="H407" s="2"/>
      <c r="I407" s="2"/>
      <c r="J407" s="2"/>
      <c r="K407" s="2"/>
      <c r="L407" s="2"/>
      <c r="M407" s="2"/>
      <c r="AH407" s="2"/>
      <c r="AI407" s="2"/>
    </row>
    <row r="408" spans="1:35" x14ac:dyDescent="0.25">
      <c r="A408" s="2"/>
      <c r="B408" s="2"/>
      <c r="C408" s="2"/>
      <c r="D408" s="2"/>
      <c r="E408" s="2"/>
      <c r="F408" s="2"/>
      <c r="G408" s="2"/>
      <c r="H408" s="2"/>
      <c r="I408" s="2"/>
      <c r="J408" s="2"/>
      <c r="K408" s="2"/>
      <c r="L408" s="2"/>
      <c r="M408" s="2"/>
      <c r="AH408" s="2"/>
      <c r="AI408" s="2"/>
    </row>
    <row r="409" spans="1:35" x14ac:dyDescent="0.25">
      <c r="A409" s="2"/>
      <c r="B409" s="2"/>
      <c r="C409" s="2"/>
      <c r="D409" s="2"/>
      <c r="E409" s="2"/>
      <c r="F409" s="2"/>
      <c r="G409" s="2"/>
      <c r="H409" s="2"/>
      <c r="J409" s="2"/>
      <c r="K409" s="2"/>
      <c r="L409" s="2"/>
      <c r="M409" s="2"/>
      <c r="AH409" s="2"/>
      <c r="AI409" s="2"/>
    </row>
  </sheetData>
  <autoFilter ref="A3:AI164"/>
  <mergeCells count="1">
    <mergeCell ref="A1:L1"/>
  </mergeCells>
  <pageMargins left="0.11811023622047245" right="0.31496062992125984" top="0.55118110236220474" bottom="0.55118110236220474" header="0.31496062992125984" footer="0.31496062992125984"/>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Ожидаемое</vt:lpstr>
      <vt:lpstr>Уточнение</vt:lpstr>
      <vt:lpstr>Ожидаемое!Заголовки_для_печати</vt:lpstr>
      <vt:lpstr>Ожидаемое!Область_печати</vt:lpstr>
      <vt:lpstr>Уточнение!Область_печати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Людмила Фатхиева</dc:creator>
  <cp:lastModifiedBy>Юлия Маслак</cp:lastModifiedBy>
  <cp:lastPrinted>2024-12-12T05:05:05Z</cp:lastPrinted>
  <dcterms:created xsi:type="dcterms:W3CDTF">2024-12-03T04:49:40Z</dcterms:created>
  <dcterms:modified xsi:type="dcterms:W3CDTF">2024-12-12T05:05:16Z</dcterms:modified>
</cp:coreProperties>
</file>