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16" windowHeight="11016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'!$A$8:$I$8</definedName>
    <definedName name="_xlnm.Print_Titles" localSheetId="0">'Отчет '!$7:$8</definedName>
  </definedNames>
  <calcPr calcId="152511"/>
</workbook>
</file>

<file path=xl/calcChain.xml><?xml version="1.0" encoding="utf-8"?>
<calcChain xmlns="http://schemas.openxmlformats.org/spreadsheetml/2006/main">
  <c r="I586" i="2" l="1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H627" i="2"/>
  <c r="H626" i="2" s="1"/>
  <c r="G627" i="2"/>
  <c r="G626" i="2"/>
  <c r="H624" i="2"/>
  <c r="H623" i="2" s="1"/>
  <c r="G624" i="2"/>
  <c r="G623" i="2"/>
  <c r="G622" i="2" s="1"/>
  <c r="H622" i="2"/>
  <c r="H620" i="2"/>
  <c r="G620" i="2"/>
  <c r="H618" i="2"/>
  <c r="H617" i="2" s="1"/>
  <c r="H613" i="2" s="1"/>
  <c r="G618" i="2"/>
  <c r="G617" i="2"/>
  <c r="G613" i="2" s="1"/>
  <c r="H615" i="2"/>
  <c r="H614" i="2" s="1"/>
  <c r="G615" i="2"/>
  <c r="G614" i="2"/>
  <c r="H611" i="2"/>
  <c r="G611" i="2"/>
  <c r="H610" i="2"/>
  <c r="H609" i="2" s="1"/>
  <c r="H608" i="2" s="1"/>
  <c r="G610" i="2"/>
  <c r="G609" i="2"/>
  <c r="G608" i="2" s="1"/>
  <c r="H607" i="2"/>
  <c r="H606" i="2" s="1"/>
  <c r="G606" i="2"/>
  <c r="H605" i="2"/>
  <c r="G605" i="2"/>
  <c r="H604" i="2"/>
  <c r="H603" i="2" s="1"/>
  <c r="G604" i="2"/>
  <c r="G603" i="2" s="1"/>
  <c r="H601" i="2"/>
  <c r="G601" i="2"/>
  <c r="H599" i="2"/>
  <c r="G599" i="2"/>
  <c r="H598" i="2"/>
  <c r="H597" i="2" s="1"/>
  <c r="G598" i="2"/>
  <c r="G597" i="2" s="1"/>
  <c r="H595" i="2"/>
  <c r="H594" i="2" s="1"/>
  <c r="G595" i="2"/>
  <c r="H592" i="2"/>
  <c r="H591" i="2" s="1"/>
  <c r="G592" i="2"/>
  <c r="G591" i="2" s="1"/>
  <c r="H589" i="2"/>
  <c r="H588" i="2" s="1"/>
  <c r="G589" i="2"/>
  <c r="G588" i="2" s="1"/>
  <c r="H586" i="2"/>
  <c r="H585" i="2" s="1"/>
  <c r="G586" i="2"/>
  <c r="G585" i="2" s="1"/>
  <c r="H582" i="2"/>
  <c r="G582" i="2"/>
  <c r="G581" i="2"/>
  <c r="H580" i="2"/>
  <c r="G580" i="2"/>
  <c r="H579" i="2"/>
  <c r="H578" i="2" s="1"/>
  <c r="G579" i="2"/>
  <c r="G578" i="2"/>
  <c r="G577" i="2" s="1"/>
  <c r="H577" i="2"/>
  <c r="H575" i="2"/>
  <c r="G575" i="2"/>
  <c r="G574" i="2" s="1"/>
  <c r="H574" i="2"/>
  <c r="H573" i="2"/>
  <c r="G573" i="2"/>
  <c r="G572" i="2" s="1"/>
  <c r="H572" i="2"/>
  <c r="H570" i="2"/>
  <c r="G570" i="2"/>
  <c r="H569" i="2"/>
  <c r="H568" i="2" s="1"/>
  <c r="G569" i="2"/>
  <c r="G568" i="2"/>
  <c r="G567" i="2" s="1"/>
  <c r="H567" i="2"/>
  <c r="H563" i="2"/>
  <c r="G563" i="2"/>
  <c r="G562" i="2" s="1"/>
  <c r="H562" i="2"/>
  <c r="H560" i="2"/>
  <c r="G560" i="2"/>
  <c r="G559" i="2" s="1"/>
  <c r="H559" i="2"/>
  <c r="H557" i="2"/>
  <c r="G557" i="2"/>
  <c r="G556" i="2" s="1"/>
  <c r="H556" i="2"/>
  <c r="H554" i="2"/>
  <c r="G554" i="2"/>
  <c r="G553" i="2" s="1"/>
  <c r="H553" i="2"/>
  <c r="H551" i="2"/>
  <c r="G551" i="2"/>
  <c r="G550" i="2" s="1"/>
  <c r="H550" i="2"/>
  <c r="H548" i="2"/>
  <c r="G548" i="2"/>
  <c r="G547" i="2" s="1"/>
  <c r="H547" i="2"/>
  <c r="H544" i="2"/>
  <c r="G544" i="2"/>
  <c r="H542" i="2"/>
  <c r="G542" i="2"/>
  <c r="G541" i="2" s="1"/>
  <c r="G540" i="2" s="1"/>
  <c r="H541" i="2"/>
  <c r="H540" i="2" s="1"/>
  <c r="H538" i="2"/>
  <c r="H537" i="2" s="1"/>
  <c r="G538" i="2"/>
  <c r="G537" i="2"/>
  <c r="H535" i="2"/>
  <c r="H534" i="2" s="1"/>
  <c r="H522" i="2" s="1"/>
  <c r="G535" i="2"/>
  <c r="G534" i="2"/>
  <c r="H532" i="2"/>
  <c r="H531" i="2" s="1"/>
  <c r="G532" i="2"/>
  <c r="G531" i="2"/>
  <c r="H529" i="2"/>
  <c r="G529" i="2"/>
  <c r="H528" i="2"/>
  <c r="G528" i="2"/>
  <c r="G527" i="2" s="1"/>
  <c r="G526" i="2" s="1"/>
  <c r="H527" i="2"/>
  <c r="H526" i="2" s="1"/>
  <c r="H524" i="2"/>
  <c r="H523" i="2" s="1"/>
  <c r="G524" i="2"/>
  <c r="G523" i="2"/>
  <c r="G522" i="2" s="1"/>
  <c r="H520" i="2"/>
  <c r="G520" i="2"/>
  <c r="G519" i="2" s="1"/>
  <c r="G518" i="2" s="1"/>
  <c r="H519" i="2"/>
  <c r="H518" i="2" s="1"/>
  <c r="H516" i="2"/>
  <c r="H515" i="2" s="1"/>
  <c r="G516" i="2"/>
  <c r="G515" i="2"/>
  <c r="G511" i="2" s="1"/>
  <c r="G510" i="2" s="1"/>
  <c r="H513" i="2"/>
  <c r="H512" i="2" s="1"/>
  <c r="G513" i="2"/>
  <c r="G512" i="2"/>
  <c r="H511" i="2"/>
  <c r="H510" i="2" s="1"/>
  <c r="H508" i="2"/>
  <c r="H507" i="2" s="1"/>
  <c r="G508" i="2"/>
  <c r="G507" i="2"/>
  <c r="G506" i="2" s="1"/>
  <c r="G505" i="2" s="1"/>
  <c r="H506" i="2"/>
  <c r="H505" i="2" s="1"/>
  <c r="H503" i="2"/>
  <c r="H502" i="2" s="1"/>
  <c r="G503" i="2"/>
  <c r="G502" i="2"/>
  <c r="H500" i="2"/>
  <c r="H499" i="2" s="1"/>
  <c r="H495" i="2" s="1"/>
  <c r="H490" i="2" s="1"/>
  <c r="G500" i="2"/>
  <c r="G499" i="2"/>
  <c r="H497" i="2"/>
  <c r="H496" i="2" s="1"/>
  <c r="G497" i="2"/>
  <c r="G496" i="2"/>
  <c r="G495" i="2" s="1"/>
  <c r="H493" i="2"/>
  <c r="G493" i="2"/>
  <c r="G492" i="2" s="1"/>
  <c r="G491" i="2" s="1"/>
  <c r="G490" i="2" s="1"/>
  <c r="H492" i="2"/>
  <c r="H491" i="2" s="1"/>
  <c r="H488" i="2"/>
  <c r="G488" i="2"/>
  <c r="G487" i="2" s="1"/>
  <c r="G486" i="2" s="1"/>
  <c r="H487" i="2"/>
  <c r="H486" i="2" s="1"/>
  <c r="G485" i="2"/>
  <c r="G484" i="2" s="1"/>
  <c r="G483" i="2" s="1"/>
  <c r="G482" i="2" s="1"/>
  <c r="G481" i="2" s="1"/>
  <c r="H484" i="2"/>
  <c r="H483" i="2"/>
  <c r="H482" i="2"/>
  <c r="H481" i="2" s="1"/>
  <c r="H479" i="2"/>
  <c r="H478" i="2" s="1"/>
  <c r="H469" i="2" s="1"/>
  <c r="G479" i="2"/>
  <c r="G478" i="2"/>
  <c r="G469" i="2" s="1"/>
  <c r="H476" i="2"/>
  <c r="H475" i="2" s="1"/>
  <c r="G476" i="2"/>
  <c r="G475" i="2"/>
  <c r="H473" i="2"/>
  <c r="G473" i="2"/>
  <c r="H471" i="2"/>
  <c r="G471" i="2"/>
  <c r="G470" i="2" s="1"/>
  <c r="H470" i="2"/>
  <c r="H467" i="2"/>
  <c r="H466" i="2" s="1"/>
  <c r="G467" i="2"/>
  <c r="G466" i="2"/>
  <c r="H464" i="2"/>
  <c r="H463" i="2" s="1"/>
  <c r="G464" i="2"/>
  <c r="G463" i="2"/>
  <c r="H462" i="2"/>
  <c r="G462" i="2"/>
  <c r="H461" i="2"/>
  <c r="H460" i="2" s="1"/>
  <c r="H459" i="2" s="1"/>
  <c r="G461" i="2"/>
  <c r="G460" i="2" s="1"/>
  <c r="G459" i="2"/>
  <c r="H456" i="2"/>
  <c r="H455" i="2" s="1"/>
  <c r="H454" i="2" s="1"/>
  <c r="G456" i="2"/>
  <c r="G455" i="2" s="1"/>
  <c r="G454" i="2" s="1"/>
  <c r="G449" i="2" s="1"/>
  <c r="H452" i="2"/>
  <c r="G452" i="2"/>
  <c r="H451" i="2"/>
  <c r="H450" i="2" s="1"/>
  <c r="H449" i="2" s="1"/>
  <c r="G451" i="2"/>
  <c r="G450" i="2" s="1"/>
  <c r="H447" i="2"/>
  <c r="G447" i="2"/>
  <c r="H446" i="2"/>
  <c r="G446" i="2"/>
  <c r="H444" i="2"/>
  <c r="G444" i="2"/>
  <c r="H443" i="2"/>
  <c r="G443" i="2"/>
  <c r="H442" i="2"/>
  <c r="G441" i="2"/>
  <c r="H440" i="2"/>
  <c r="H439" i="2" s="1"/>
  <c r="G440" i="2"/>
  <c r="G439" i="2" s="1"/>
  <c r="H437" i="2"/>
  <c r="H436" i="2" s="1"/>
  <c r="G437" i="2"/>
  <c r="G436" i="2" s="1"/>
  <c r="H435" i="2"/>
  <c r="H434" i="2" s="1"/>
  <c r="G435" i="2"/>
  <c r="G434" i="2" s="1"/>
  <c r="H432" i="2"/>
  <c r="G432" i="2"/>
  <c r="H431" i="2"/>
  <c r="G431" i="2"/>
  <c r="H430" i="2"/>
  <c r="H429" i="2" s="1"/>
  <c r="H428" i="2" s="1"/>
  <c r="H427" i="2" s="1"/>
  <c r="G430" i="2"/>
  <c r="G429" i="2" s="1"/>
  <c r="G428" i="2" s="1"/>
  <c r="H425" i="2"/>
  <c r="H424" i="2" s="1"/>
  <c r="G425" i="2"/>
  <c r="G424" i="2" s="1"/>
  <c r="G423" i="2" s="1"/>
  <c r="H423" i="2"/>
  <c r="G421" i="2"/>
  <c r="G420" i="2" s="1"/>
  <c r="G419" i="2"/>
  <c r="H417" i="2"/>
  <c r="G417" i="2"/>
  <c r="H416" i="2"/>
  <c r="G416" i="2"/>
  <c r="H414" i="2"/>
  <c r="G414" i="2"/>
  <c r="H413" i="2"/>
  <c r="H412" i="2" s="1"/>
  <c r="H411" i="2" s="1"/>
  <c r="G413" i="2"/>
  <c r="G412" i="2" s="1"/>
  <c r="G411" i="2" s="1"/>
  <c r="H409" i="2"/>
  <c r="G409" i="2"/>
  <c r="H408" i="2"/>
  <c r="G408" i="2"/>
  <c r="H406" i="2"/>
  <c r="G406" i="2"/>
  <c r="H405" i="2"/>
  <c r="G405" i="2"/>
  <c r="G404" i="2" s="1"/>
  <c r="G403" i="2" s="1"/>
  <c r="H404" i="2"/>
  <c r="H403" i="2" s="1"/>
  <c r="G401" i="2"/>
  <c r="G400" i="2" s="1"/>
  <c r="H398" i="2"/>
  <c r="G398" i="2"/>
  <c r="G397" i="2" s="1"/>
  <c r="H397" i="2"/>
  <c r="H395" i="2"/>
  <c r="G395" i="2"/>
  <c r="G394" i="2" s="1"/>
  <c r="H394" i="2"/>
  <c r="H392" i="2"/>
  <c r="H391" i="2" s="1"/>
  <c r="G392" i="2"/>
  <c r="G391" i="2" s="1"/>
  <c r="H389" i="2"/>
  <c r="H388" i="2" s="1"/>
  <c r="G389" i="2"/>
  <c r="G388" i="2" s="1"/>
  <c r="G387" i="2" s="1"/>
  <c r="G386" i="2" s="1"/>
  <c r="H384" i="2"/>
  <c r="G384" i="2"/>
  <c r="G383" i="2" s="1"/>
  <c r="H383" i="2"/>
  <c r="H381" i="2"/>
  <c r="G381" i="2"/>
  <c r="G380" i="2" s="1"/>
  <c r="G379" i="2" s="1"/>
  <c r="H380" i="2"/>
  <c r="H379" i="2"/>
  <c r="H377" i="2"/>
  <c r="G377" i="2"/>
  <c r="H376" i="2"/>
  <c r="G376" i="2"/>
  <c r="H374" i="2"/>
  <c r="G374" i="2"/>
  <c r="H373" i="2"/>
  <c r="G373" i="2"/>
  <c r="H372" i="2"/>
  <c r="H370" i="2"/>
  <c r="G370" i="2"/>
  <c r="G369" i="2" s="1"/>
  <c r="G368" i="2" s="1"/>
  <c r="H369" i="2"/>
  <c r="H368" i="2"/>
  <c r="H366" i="2"/>
  <c r="G366" i="2"/>
  <c r="H365" i="2"/>
  <c r="G365" i="2"/>
  <c r="H363" i="2"/>
  <c r="G363" i="2"/>
  <c r="H362" i="2"/>
  <c r="G362" i="2"/>
  <c r="H360" i="2"/>
  <c r="G360" i="2"/>
  <c r="H358" i="2"/>
  <c r="G358" i="2"/>
  <c r="G357" i="2" s="1"/>
  <c r="H357" i="2"/>
  <c r="H355" i="2"/>
  <c r="G355" i="2"/>
  <c r="G354" i="2" s="1"/>
  <c r="H354" i="2"/>
  <c r="H353" i="2" s="1"/>
  <c r="H352" i="2" s="1"/>
  <c r="G353" i="2"/>
  <c r="H351" i="2"/>
  <c r="G351" i="2"/>
  <c r="G349" i="2" s="1"/>
  <c r="H349" i="2"/>
  <c r="H347" i="2"/>
  <c r="G347" i="2"/>
  <c r="H346" i="2"/>
  <c r="H345" i="2" s="1"/>
  <c r="H344" i="2" s="1"/>
  <c r="H343" i="2" s="1"/>
  <c r="G346" i="2"/>
  <c r="G345" i="2"/>
  <c r="G344" i="2" s="1"/>
  <c r="G343" i="2" s="1"/>
  <c r="H341" i="2"/>
  <c r="H340" i="2" s="1"/>
  <c r="G341" i="2"/>
  <c r="G340" i="2"/>
  <c r="H338" i="2"/>
  <c r="H337" i="2" s="1"/>
  <c r="G338" i="2"/>
  <c r="G337" i="2"/>
  <c r="G335" i="2"/>
  <c r="G334" i="2" s="1"/>
  <c r="H332" i="2"/>
  <c r="G332" i="2"/>
  <c r="G331" i="2" s="1"/>
  <c r="H331" i="2"/>
  <c r="H329" i="2"/>
  <c r="G329" i="2"/>
  <c r="G328" i="2" s="1"/>
  <c r="H328" i="2"/>
  <c r="H326" i="2"/>
  <c r="H325" i="2" s="1"/>
  <c r="G326" i="2"/>
  <c r="G325" i="2" s="1"/>
  <c r="G323" i="2"/>
  <c r="G322" i="2"/>
  <c r="H320" i="2"/>
  <c r="G320" i="2"/>
  <c r="H319" i="2"/>
  <c r="G319" i="2"/>
  <c r="H317" i="2"/>
  <c r="G317" i="2"/>
  <c r="H316" i="2"/>
  <c r="G316" i="2"/>
  <c r="H313" i="2"/>
  <c r="G313" i="2"/>
  <c r="G310" i="2" s="1"/>
  <c r="H311" i="2"/>
  <c r="H310" i="2" s="1"/>
  <c r="G311" i="2"/>
  <c r="H308" i="2"/>
  <c r="G308" i="2"/>
  <c r="H306" i="2"/>
  <c r="G306" i="2"/>
  <c r="G305" i="2" s="1"/>
  <c r="H305" i="2"/>
  <c r="H303" i="2"/>
  <c r="G303" i="2"/>
  <c r="G302" i="2" s="1"/>
  <c r="H302" i="2"/>
  <c r="G301" i="2"/>
  <c r="H300" i="2"/>
  <c r="H299" i="2" s="1"/>
  <c r="G300" i="2"/>
  <c r="G299" i="2"/>
  <c r="H297" i="2"/>
  <c r="H296" i="2" s="1"/>
  <c r="G297" i="2"/>
  <c r="G296" i="2" s="1"/>
  <c r="H294" i="2"/>
  <c r="H293" i="2" s="1"/>
  <c r="G294" i="2"/>
  <c r="G293" i="2"/>
  <c r="H291" i="2"/>
  <c r="H290" i="2" s="1"/>
  <c r="G291" i="2"/>
  <c r="G290" i="2"/>
  <c r="H289" i="2"/>
  <c r="H287" i="2"/>
  <c r="G287" i="2"/>
  <c r="G286" i="2" s="1"/>
  <c r="G285" i="2" s="1"/>
  <c r="H286" i="2"/>
  <c r="H285" i="2" s="1"/>
  <c r="H282" i="2"/>
  <c r="G282" i="2"/>
  <c r="G281" i="2" s="1"/>
  <c r="G280" i="2" s="1"/>
  <c r="H281" i="2"/>
  <c r="H280" i="2" s="1"/>
  <c r="H278" i="2"/>
  <c r="H277" i="2" s="1"/>
  <c r="H273" i="2" s="1"/>
  <c r="G278" i="2"/>
  <c r="G277" i="2"/>
  <c r="H275" i="2"/>
  <c r="H274" i="2" s="1"/>
  <c r="G275" i="2"/>
  <c r="G274" i="2" s="1"/>
  <c r="G273" i="2" s="1"/>
  <c r="H271" i="2"/>
  <c r="G271" i="2"/>
  <c r="H270" i="2"/>
  <c r="H269" i="2" s="1"/>
  <c r="G270" i="2"/>
  <c r="G269" i="2" s="1"/>
  <c r="H267" i="2"/>
  <c r="H266" i="2" s="1"/>
  <c r="G267" i="2"/>
  <c r="G266" i="2" s="1"/>
  <c r="G265" i="2" s="1"/>
  <c r="H265" i="2"/>
  <c r="H264" i="2" s="1"/>
  <c r="G261" i="2"/>
  <c r="G259" i="2"/>
  <c r="G258" i="2" s="1"/>
  <c r="H258" i="2"/>
  <c r="H256" i="2"/>
  <c r="G256" i="2"/>
  <c r="G255" i="2"/>
  <c r="H254" i="2"/>
  <c r="G254" i="2"/>
  <c r="G253" i="2" s="1"/>
  <c r="H251" i="2"/>
  <c r="H250" i="2" s="1"/>
  <c r="G251" i="2"/>
  <c r="G250" i="2" s="1"/>
  <c r="H247" i="2"/>
  <c r="G247" i="2"/>
  <c r="H246" i="2"/>
  <c r="G246" i="2"/>
  <c r="H243" i="2"/>
  <c r="G243" i="2"/>
  <c r="G242" i="2"/>
  <c r="G241" i="2" s="1"/>
  <c r="G240" i="2" s="1"/>
  <c r="G236" i="2" s="1"/>
  <c r="H241" i="2"/>
  <c r="H240" i="2" s="1"/>
  <c r="H238" i="2"/>
  <c r="H237" i="2" s="1"/>
  <c r="G238" i="2"/>
  <c r="G237" i="2"/>
  <c r="H236" i="2"/>
  <c r="H233" i="2"/>
  <c r="H232" i="2" s="1"/>
  <c r="G233" i="2"/>
  <c r="G232" i="2"/>
  <c r="H230" i="2"/>
  <c r="H229" i="2" s="1"/>
  <c r="G230" i="2"/>
  <c r="G229" i="2"/>
  <c r="G228" i="2"/>
  <c r="G227" i="2" s="1"/>
  <c r="H227" i="2"/>
  <c r="H226" i="2"/>
  <c r="G226" i="2"/>
  <c r="G225" i="2" s="1"/>
  <c r="H223" i="2"/>
  <c r="G223" i="2"/>
  <c r="G220" i="2" s="1"/>
  <c r="H221" i="2"/>
  <c r="G221" i="2"/>
  <c r="H220" i="2"/>
  <c r="H218" i="2"/>
  <c r="G218" i="2"/>
  <c r="H217" i="2"/>
  <c r="G217" i="2"/>
  <c r="H215" i="2"/>
  <c r="G215" i="2"/>
  <c r="H213" i="2"/>
  <c r="H212" i="2" s="1"/>
  <c r="G213" i="2"/>
  <c r="G212" i="2" s="1"/>
  <c r="H210" i="2"/>
  <c r="H209" i="2" s="1"/>
  <c r="G210" i="2"/>
  <c r="G209" i="2" s="1"/>
  <c r="H207" i="2"/>
  <c r="H206" i="2" s="1"/>
  <c r="G207" i="2"/>
  <c r="G206" i="2" s="1"/>
  <c r="H204" i="2"/>
  <c r="H203" i="2" s="1"/>
  <c r="H202" i="2" s="1"/>
  <c r="G204" i="2"/>
  <c r="G203" i="2" s="1"/>
  <c r="G202" i="2" s="1"/>
  <c r="G201" i="2" s="1"/>
  <c r="G200" i="2"/>
  <c r="G199" i="2" s="1"/>
  <c r="G198" i="2" s="1"/>
  <c r="G197" i="2" s="1"/>
  <c r="H199" i="2"/>
  <c r="H198" i="2" s="1"/>
  <c r="H197" i="2"/>
  <c r="H195" i="2"/>
  <c r="G195" i="2"/>
  <c r="G194" i="2" s="1"/>
  <c r="G193" i="2" s="1"/>
  <c r="H194" i="2"/>
  <c r="H193" i="2" s="1"/>
  <c r="H190" i="2"/>
  <c r="H189" i="2" s="1"/>
  <c r="G190" i="2"/>
  <c r="G189" i="2"/>
  <c r="H187" i="2"/>
  <c r="H186" i="2" s="1"/>
  <c r="G187" i="2"/>
  <c r="G186" i="2"/>
  <c r="H183" i="2"/>
  <c r="H182" i="2" s="1"/>
  <c r="G183" i="2"/>
  <c r="G182" i="2"/>
  <c r="H179" i="2"/>
  <c r="H178" i="2" s="1"/>
  <c r="G179" i="2"/>
  <c r="G178" i="2"/>
  <c r="G177" i="2" s="1"/>
  <c r="H177" i="2"/>
  <c r="H174" i="2"/>
  <c r="G174" i="2"/>
  <c r="G173" i="2" s="1"/>
  <c r="H173" i="2"/>
  <c r="H171" i="2"/>
  <c r="G171" i="2"/>
  <c r="G170" i="2" s="1"/>
  <c r="H170" i="2"/>
  <c r="H168" i="2"/>
  <c r="G168" i="2"/>
  <c r="G167" i="2" s="1"/>
  <c r="H167" i="2"/>
  <c r="H165" i="2"/>
  <c r="G165" i="2"/>
  <c r="G164" i="2" s="1"/>
  <c r="H164" i="2"/>
  <c r="H161" i="2" s="1"/>
  <c r="H162" i="2"/>
  <c r="G162" i="2"/>
  <c r="G161" i="2" s="1"/>
  <c r="H159" i="2"/>
  <c r="G159" i="2"/>
  <c r="G158" i="2" s="1"/>
  <c r="H158" i="2"/>
  <c r="H156" i="2"/>
  <c r="G156" i="2"/>
  <c r="G155" i="2" s="1"/>
  <c r="H155" i="2"/>
  <c r="H152" i="2"/>
  <c r="G152" i="2"/>
  <c r="G151" i="2" s="1"/>
  <c r="H151" i="2"/>
  <c r="H149" i="2"/>
  <c r="G149" i="2"/>
  <c r="G148" i="2" s="1"/>
  <c r="H148" i="2"/>
  <c r="H145" i="2"/>
  <c r="G145" i="2"/>
  <c r="G144" i="2" s="1"/>
  <c r="G143" i="2" s="1"/>
  <c r="H144" i="2"/>
  <c r="H143" i="2" s="1"/>
  <c r="H142" i="2"/>
  <c r="H141" i="2" s="1"/>
  <c r="H140" i="2" s="1"/>
  <c r="H139" i="2" s="1"/>
  <c r="G142" i="2"/>
  <c r="G141" i="2"/>
  <c r="G140" i="2" s="1"/>
  <c r="G139" i="2" s="1"/>
  <c r="H137" i="2"/>
  <c r="H136" i="2" s="1"/>
  <c r="G137" i="2"/>
  <c r="G136" i="2"/>
  <c r="H134" i="2"/>
  <c r="H133" i="2" s="1"/>
  <c r="H132" i="2" s="1"/>
  <c r="G134" i="2"/>
  <c r="G133" i="2"/>
  <c r="G132" i="2" s="1"/>
  <c r="H130" i="2"/>
  <c r="G130" i="2"/>
  <c r="G129" i="2" s="1"/>
  <c r="H129" i="2"/>
  <c r="H127" i="2"/>
  <c r="G127" i="2"/>
  <c r="G126" i="2" s="1"/>
  <c r="H126" i="2"/>
  <c r="H124" i="2"/>
  <c r="G124" i="2"/>
  <c r="G123" i="2" s="1"/>
  <c r="H123" i="2"/>
  <c r="H121" i="2"/>
  <c r="G121" i="2"/>
  <c r="G120" i="2" s="1"/>
  <c r="H120" i="2"/>
  <c r="H117" i="2"/>
  <c r="H116" i="2" s="1"/>
  <c r="G117" i="2"/>
  <c r="G116" i="2"/>
  <c r="H114" i="2"/>
  <c r="G114" i="2"/>
  <c r="H113" i="2"/>
  <c r="G113" i="2"/>
  <c r="G112" i="2" s="1"/>
  <c r="G111" i="2" s="1"/>
  <c r="H112" i="2"/>
  <c r="H111" i="2" s="1"/>
  <c r="H108" i="2"/>
  <c r="H107" i="2" s="1"/>
  <c r="G108" i="2"/>
  <c r="G107" i="2"/>
  <c r="H105" i="2"/>
  <c r="H104" i="2" s="1"/>
  <c r="G105" i="2"/>
  <c r="G104" i="2"/>
  <c r="H102" i="2"/>
  <c r="H101" i="2" s="1"/>
  <c r="G102" i="2"/>
  <c r="G101" i="2"/>
  <c r="H99" i="2"/>
  <c r="H98" i="2" s="1"/>
  <c r="H97" i="2" s="1"/>
  <c r="G99" i="2"/>
  <c r="G98" i="2"/>
  <c r="G97" i="2" s="1"/>
  <c r="H95" i="2"/>
  <c r="H94" i="2" s="1"/>
  <c r="G94" i="2"/>
  <c r="H92" i="2"/>
  <c r="G92" i="2"/>
  <c r="H91" i="2"/>
  <c r="G91" i="2"/>
  <c r="H90" i="2"/>
  <c r="G90" i="2"/>
  <c r="G89" i="2" s="1"/>
  <c r="G88" i="2"/>
  <c r="H85" i="2"/>
  <c r="G85" i="2"/>
  <c r="H84" i="2"/>
  <c r="H83" i="2" s="1"/>
  <c r="G84" i="2"/>
  <c r="G83" i="2" s="1"/>
  <c r="H81" i="2"/>
  <c r="H80" i="2" s="1"/>
  <c r="G81" i="2"/>
  <c r="G80" i="2" s="1"/>
  <c r="H78" i="2"/>
  <c r="H77" i="2" s="1"/>
  <c r="G78" i="2"/>
  <c r="G77" i="2" s="1"/>
  <c r="H75" i="2"/>
  <c r="H74" i="2" s="1"/>
  <c r="G75" i="2"/>
  <c r="G74" i="2" s="1"/>
  <c r="H71" i="2"/>
  <c r="H70" i="2" s="1"/>
  <c r="G71" i="2"/>
  <c r="G70" i="2" s="1"/>
  <c r="G65" i="2" s="1"/>
  <c r="H67" i="2"/>
  <c r="H66" i="2" s="1"/>
  <c r="G67" i="2"/>
  <c r="G66" i="2" s="1"/>
  <c r="H62" i="2"/>
  <c r="G62" i="2"/>
  <c r="H61" i="2"/>
  <c r="H57" i="2" s="1"/>
  <c r="G61" i="2"/>
  <c r="G57" i="2" s="1"/>
  <c r="H59" i="2"/>
  <c r="G59" i="2"/>
  <c r="H58" i="2"/>
  <c r="G58" i="2"/>
  <c r="H54" i="2"/>
  <c r="H53" i="2" s="1"/>
  <c r="G54" i="2"/>
  <c r="G53" i="2" s="1"/>
  <c r="H50" i="2"/>
  <c r="H49" i="2" s="1"/>
  <c r="G50" i="2"/>
  <c r="G49" i="2" s="1"/>
  <c r="H47" i="2"/>
  <c r="G47" i="2"/>
  <c r="H45" i="2"/>
  <c r="G45" i="2"/>
  <c r="H43" i="2"/>
  <c r="H42" i="2" s="1"/>
  <c r="G43" i="2"/>
  <c r="G42" i="2" s="1"/>
  <c r="H40" i="2"/>
  <c r="H39" i="2" s="1"/>
  <c r="G40" i="2"/>
  <c r="G39" i="2" s="1"/>
  <c r="H37" i="2"/>
  <c r="H36" i="2" s="1"/>
  <c r="G37" i="2"/>
  <c r="G36" i="2" s="1"/>
  <c r="H34" i="2"/>
  <c r="H33" i="2" s="1"/>
  <c r="G34" i="2"/>
  <c r="G33" i="2" s="1"/>
  <c r="H31" i="2"/>
  <c r="H30" i="2" s="1"/>
  <c r="G31" i="2"/>
  <c r="G30" i="2"/>
  <c r="H28" i="2"/>
  <c r="H27" i="2" s="1"/>
  <c r="G28" i="2"/>
  <c r="G27" i="2" s="1"/>
  <c r="H25" i="2"/>
  <c r="H24" i="2" s="1"/>
  <c r="G25" i="2"/>
  <c r="G24" i="2"/>
  <c r="H22" i="2"/>
  <c r="H21" i="2" s="1"/>
  <c r="G22" i="2"/>
  <c r="G21" i="2"/>
  <c r="H18" i="2"/>
  <c r="H15" i="2" s="1"/>
  <c r="G18" i="2"/>
  <c r="H16" i="2"/>
  <c r="G16" i="2"/>
  <c r="G15" i="2" s="1"/>
  <c r="H12" i="2"/>
  <c r="G12" i="2"/>
  <c r="G11" i="2" s="1"/>
  <c r="G10" i="2" s="1"/>
  <c r="H11" i="2"/>
  <c r="H96" i="2" l="1"/>
  <c r="G9" i="2"/>
  <c r="G96" i="2"/>
  <c r="G147" i="2"/>
  <c r="G146" i="2" s="1"/>
  <c r="G249" i="2"/>
  <c r="H65" i="2"/>
  <c r="G119" i="2"/>
  <c r="G235" i="2"/>
  <c r="G427" i="2"/>
  <c r="H147" i="2"/>
  <c r="H146" i="2" s="1"/>
  <c r="H225" i="2"/>
  <c r="H201" i="2" s="1"/>
  <c r="H458" i="2"/>
  <c r="H10" i="2"/>
  <c r="H89" i="2"/>
  <c r="H88" i="2" s="1"/>
  <c r="H119" i="2"/>
  <c r="H566" i="2"/>
  <c r="H565" i="2" s="1"/>
  <c r="G289" i="2"/>
  <c r="G284" i="2" s="1"/>
  <c r="G372" i="2"/>
  <c r="G352" i="2" s="1"/>
  <c r="G594" i="2"/>
  <c r="G566" i="2" s="1"/>
  <c r="G565" i="2" s="1"/>
  <c r="H253" i="2"/>
  <c r="H249" i="2" s="1"/>
  <c r="H235" i="2" s="1"/>
  <c r="G264" i="2"/>
  <c r="H315" i="2"/>
  <c r="H284" i="2" s="1"/>
  <c r="H387" i="2"/>
  <c r="H386" i="2" s="1"/>
  <c r="H546" i="2"/>
  <c r="G315" i="2"/>
  <c r="G442" i="2"/>
  <c r="G458" i="2"/>
  <c r="G546" i="2"/>
  <c r="H9" i="2" l="1"/>
  <c r="H629" i="2" s="1"/>
  <c r="G629" i="2"/>
  <c r="I585" i="2" l="1"/>
  <c r="I582" i="2"/>
  <c r="I578" i="2"/>
  <c r="I577" i="2"/>
  <c r="I576" i="2"/>
  <c r="I573" i="2"/>
  <c r="I569" i="2"/>
  <c r="I568" i="2"/>
  <c r="I564" i="2"/>
  <c r="I562" i="2"/>
  <c r="I561" i="2"/>
  <c r="I559" i="2"/>
  <c r="I558" i="2"/>
  <c r="I557" i="2"/>
  <c r="I556" i="2"/>
  <c r="I555" i="2"/>
  <c r="I554" i="2"/>
  <c r="I550" i="2"/>
  <c r="I549" i="2"/>
  <c r="I547" i="2"/>
  <c r="I544" i="2"/>
  <c r="I540" i="2"/>
  <c r="I538" i="2"/>
  <c r="I536" i="2"/>
  <c r="I533" i="2"/>
  <c r="I529" i="2"/>
  <c r="I528" i="2"/>
  <c r="I526" i="2"/>
  <c r="I521" i="2"/>
  <c r="I518" i="2"/>
  <c r="I515" i="2"/>
  <c r="I512" i="2"/>
  <c r="I511" i="2"/>
  <c r="I509" i="2"/>
  <c r="I508" i="2"/>
  <c r="I506" i="2"/>
  <c r="I502" i="2"/>
  <c r="I500" i="2"/>
  <c r="I499" i="2"/>
  <c r="I496" i="2"/>
  <c r="I493" i="2"/>
  <c r="I490" i="2"/>
  <c r="I489" i="2"/>
  <c r="I487" i="2"/>
  <c r="I486" i="2"/>
  <c r="I482" i="2"/>
  <c r="I481" i="2"/>
  <c r="I480" i="2"/>
  <c r="I478" i="2"/>
  <c r="I474" i="2"/>
  <c r="I471" i="2"/>
  <c r="I466" i="2"/>
  <c r="I465" i="2"/>
  <c r="I461" i="2"/>
  <c r="I458" i="2"/>
  <c r="I457" i="2"/>
  <c r="I455" i="2"/>
  <c r="I451" i="2"/>
  <c r="I446" i="2"/>
  <c r="I442" i="2"/>
  <c r="I441" i="2"/>
  <c r="I437" i="2"/>
  <c r="I434" i="2"/>
  <c r="I433" i="2"/>
  <c r="I431" i="2"/>
  <c r="I430" i="2"/>
  <c r="I429" i="2"/>
  <c r="I425" i="2"/>
  <c r="I422" i="2"/>
  <c r="I421" i="2"/>
  <c r="I419" i="2"/>
  <c r="I418" i="2"/>
  <c r="I414" i="2"/>
  <c r="I413" i="2"/>
  <c r="I410" i="2"/>
  <c r="I405" i="2"/>
  <c r="I402" i="2"/>
  <c r="I398" i="2"/>
  <c r="I395" i="2"/>
  <c r="I390" i="2"/>
  <c r="I383" i="2"/>
  <c r="I379" i="2"/>
  <c r="I376" i="2"/>
  <c r="I375" i="2"/>
  <c r="I371" i="2"/>
  <c r="I370" i="2"/>
  <c r="I368" i="2"/>
  <c r="I367" i="2"/>
  <c r="I366" i="2"/>
  <c r="I363" i="2"/>
  <c r="I360" i="2"/>
  <c r="I355" i="2"/>
  <c r="I351" i="2"/>
  <c r="I347" i="2"/>
  <c r="I344" i="2"/>
  <c r="I343" i="2"/>
  <c r="I342" i="2"/>
  <c r="I341" i="2"/>
  <c r="I339" i="2"/>
  <c r="I334" i="2"/>
  <c r="I333" i="2"/>
  <c r="I331" i="2"/>
  <c r="I329" i="2"/>
  <c r="I328" i="2"/>
  <c r="I325" i="2"/>
  <c r="I322" i="2"/>
  <c r="I319" i="2"/>
  <c r="I316" i="2"/>
  <c r="I315" i="2"/>
  <c r="I313" i="2"/>
  <c r="I312" i="2"/>
  <c r="I310" i="2"/>
  <c r="I307" i="2"/>
  <c r="I303" i="2"/>
  <c r="I300" i="2"/>
  <c r="I298" i="2"/>
  <c r="I295" i="2"/>
  <c r="I293" i="2"/>
  <c r="I289" i="2"/>
  <c r="I286" i="2"/>
  <c r="I285" i="2"/>
  <c r="I283" i="2"/>
  <c r="I279" i="2"/>
  <c r="I274" i="2"/>
  <c r="I270" i="2"/>
  <c r="I269" i="2"/>
  <c r="I267" i="2"/>
  <c r="I263" i="2"/>
  <c r="I259" i="2"/>
  <c r="I254" i="2"/>
  <c r="I249" i="2"/>
  <c r="I245" i="2"/>
  <c r="I242" i="2"/>
  <c r="I241" i="2"/>
  <c r="I239" i="2"/>
  <c r="I236" i="2"/>
  <c r="I231" i="2"/>
  <c r="I228" i="2"/>
  <c r="I227" i="2"/>
  <c r="I224" i="2"/>
  <c r="I222" i="2"/>
  <c r="I219" i="2"/>
  <c r="I216" i="2"/>
  <c r="I214" i="2"/>
  <c r="I213" i="2"/>
  <c r="I211" i="2"/>
  <c r="I208" i="2"/>
  <c r="I207" i="2"/>
  <c r="I205" i="2"/>
  <c r="I204" i="2"/>
  <c r="I200" i="2"/>
  <c r="I196" i="2"/>
  <c r="I195" i="2"/>
  <c r="I192" i="2"/>
  <c r="I191" i="2"/>
  <c r="I188" i="2"/>
  <c r="I187" i="2"/>
  <c r="I185" i="2"/>
  <c r="I184" i="2"/>
  <c r="I183" i="2"/>
  <c r="I181" i="2"/>
  <c r="I180" i="2"/>
  <c r="I179" i="2"/>
  <c r="I176" i="2"/>
  <c r="I175" i="2"/>
  <c r="I172" i="2"/>
  <c r="I170" i="2"/>
  <c r="I169" i="2"/>
  <c r="I166" i="2"/>
  <c r="I165" i="2"/>
  <c r="I163" i="2"/>
  <c r="I160" i="2"/>
  <c r="I157" i="2"/>
  <c r="I154" i="2"/>
  <c r="I153" i="2"/>
  <c r="I150" i="2"/>
  <c r="I145" i="2"/>
  <c r="I142" i="2"/>
  <c r="I138" i="2"/>
  <c r="I135" i="2"/>
  <c r="I131" i="2"/>
  <c r="I128" i="2"/>
  <c r="I126" i="2"/>
  <c r="I125" i="2"/>
  <c r="I122" i="2"/>
  <c r="I118" i="2"/>
  <c r="I115" i="2"/>
  <c r="I113" i="2"/>
  <c r="I110" i="2"/>
  <c r="I109" i="2"/>
  <c r="I106" i="2"/>
  <c r="I103" i="2"/>
  <c r="I100" i="2"/>
  <c r="I95" i="2"/>
  <c r="I93" i="2"/>
  <c r="I91" i="2"/>
  <c r="I90" i="2"/>
  <c r="I87" i="2"/>
  <c r="I86" i="2"/>
  <c r="I85" i="2"/>
  <c r="I82" i="2"/>
  <c r="I79" i="2"/>
  <c r="I76" i="2"/>
  <c r="I75" i="2"/>
  <c r="I73" i="2"/>
  <c r="I72" i="2"/>
  <c r="I71" i="2"/>
  <c r="I69" i="2"/>
  <c r="I68" i="2"/>
  <c r="I67" i="2"/>
  <c r="I64" i="2"/>
  <c r="I63" i="2"/>
  <c r="I62" i="2"/>
  <c r="I60" i="2"/>
  <c r="I56" i="2"/>
  <c r="I55" i="2"/>
  <c r="I52" i="2"/>
  <c r="I51" i="2"/>
  <c r="I48" i="2"/>
  <c r="I46" i="2"/>
  <c r="I45" i="2"/>
  <c r="I44" i="2"/>
  <c r="I41" i="2"/>
  <c r="I40" i="2"/>
  <c r="I38" i="2"/>
  <c r="I35" i="2"/>
  <c r="I32" i="2"/>
  <c r="I31" i="2"/>
  <c r="I29" i="2"/>
  <c r="I27" i="2"/>
  <c r="I26" i="2"/>
  <c r="I23" i="2"/>
  <c r="I20" i="2"/>
  <c r="I19" i="2"/>
  <c r="I17" i="2"/>
  <c r="I14" i="2"/>
  <c r="I13" i="2"/>
  <c r="I117" i="2" l="1"/>
  <c r="I159" i="2"/>
  <c r="I340" i="2"/>
  <c r="I43" i="2"/>
  <c r="I108" i="2"/>
  <c r="I129" i="2"/>
  <c r="I137" i="2"/>
  <c r="I220" i="2"/>
  <c r="I299" i="2"/>
  <c r="I301" i="2"/>
  <c r="I314" i="2"/>
  <c r="I330" i="2"/>
  <c r="I365" i="2"/>
  <c r="I389" i="2"/>
  <c r="I420" i="2"/>
  <c r="I501" i="2"/>
  <c r="I537" i="2"/>
  <c r="I575" i="2"/>
  <c r="I39" i="2"/>
  <c r="I212" i="2"/>
  <c r="I369" i="2"/>
  <c r="I428" i="2"/>
  <c r="I47" i="2"/>
  <c r="I78" i="2"/>
  <c r="I99" i="2"/>
  <c r="I114" i="2"/>
  <c r="I116" i="2"/>
  <c r="I121" i="2"/>
  <c r="I158" i="2"/>
  <c r="I162" i="2"/>
  <c r="I171" i="2"/>
  <c r="I215" i="2"/>
  <c r="I238" i="2"/>
  <c r="I248" i="2"/>
  <c r="I262" i="2"/>
  <c r="I278" i="2"/>
  <c r="I288" i="2"/>
  <c r="I323" i="2"/>
  <c r="I364" i="2"/>
  <c r="I397" i="2"/>
  <c r="I459" i="2"/>
  <c r="I542" i="2"/>
  <c r="I560" i="2"/>
  <c r="I563" i="2"/>
  <c r="I565" i="2"/>
  <c r="I234" i="2"/>
  <c r="I12" i="2"/>
  <c r="I16" i="2"/>
  <c r="I30" i="2"/>
  <c r="I34" i="2"/>
  <c r="I42" i="2"/>
  <c r="I50" i="2"/>
  <c r="I54" i="2"/>
  <c r="I83" i="2"/>
  <c r="I94" i="2"/>
  <c r="I127" i="2"/>
  <c r="I130" i="2"/>
  <c r="I149" i="2"/>
  <c r="I287" i="2"/>
  <c r="I311" i="2"/>
  <c r="I338" i="2"/>
  <c r="I404" i="2"/>
  <c r="I440" i="2"/>
  <c r="I456" i="2"/>
  <c r="I460" i="2"/>
  <c r="I473" i="2"/>
  <c r="I488" i="2"/>
  <c r="I510" i="2"/>
  <c r="I519" i="2"/>
  <c r="I567" i="2"/>
  <c r="I28" i="2"/>
  <c r="I74" i="2"/>
  <c r="I223" i="2"/>
  <c r="I235" i="2"/>
  <c r="I435" i="2"/>
  <c r="I454" i="2"/>
  <c r="I136" i="2"/>
  <c r="I396" i="2"/>
  <c r="I70" i="2"/>
  <c r="I174" i="2"/>
  <c r="I199" i="2"/>
  <c r="I218" i="2"/>
  <c r="I260" i="2"/>
  <c r="I432" i="2"/>
  <c r="I507" i="2"/>
  <c r="I527" i="2"/>
  <c r="I189" i="2"/>
  <c r="I190" i="2"/>
  <c r="I290" i="2"/>
  <c r="I292" i="2"/>
  <c r="I152" i="2"/>
  <c r="I151" i="2"/>
  <c r="I210" i="2"/>
  <c r="I284" i="2"/>
  <c r="I37" i="2"/>
  <c r="I36" i="2"/>
  <c r="I61" i="2"/>
  <c r="I81" i="2"/>
  <c r="I80" i="2"/>
  <c r="I107" i="2"/>
  <c r="I134" i="2"/>
  <c r="I156" i="2"/>
  <c r="I155" i="2"/>
  <c r="I253" i="2"/>
  <c r="I258" i="2"/>
  <c r="I349" i="2"/>
  <c r="I348" i="2"/>
  <c r="I59" i="2"/>
  <c r="I58" i="2"/>
  <c r="I124" i="2"/>
  <c r="I123" i="2"/>
  <c r="I167" i="2"/>
  <c r="I168" i="2"/>
  <c r="I18" i="2"/>
  <c r="I22" i="2"/>
  <c r="I25" i="2"/>
  <c r="I24" i="2"/>
  <c r="I92" i="2"/>
  <c r="I102" i="2"/>
  <c r="I104" i="2"/>
  <c r="I105" i="2"/>
  <c r="I141" i="2"/>
  <c r="I143" i="2"/>
  <c r="I144" i="2"/>
  <c r="I194" i="2"/>
  <c r="I193" i="2"/>
  <c r="I277" i="2"/>
  <c r="I358" i="2"/>
  <c r="I359" i="2"/>
  <c r="I388" i="2"/>
  <c r="I453" i="2"/>
  <c r="I452" i="2"/>
  <c r="I472" i="2"/>
  <c r="I485" i="2"/>
  <c r="I535" i="2"/>
  <c r="I244" i="2"/>
  <c r="I282" i="2"/>
  <c r="I281" i="2"/>
  <c r="I297" i="2"/>
  <c r="I296" i="2"/>
  <c r="I306" i="2"/>
  <c r="I309" i="2"/>
  <c r="I324" i="2"/>
  <c r="I21" i="2"/>
  <c r="I33" i="2"/>
  <c r="I49" i="2"/>
  <c r="I53" i="2"/>
  <c r="I77" i="2"/>
  <c r="I101" i="2"/>
  <c r="I173" i="2"/>
  <c r="I182" i="2"/>
  <c r="I186" i="2"/>
  <c r="I206" i="2"/>
  <c r="I217" i="2"/>
  <c r="I226" i="2"/>
  <c r="I252" i="2"/>
  <c r="I261" i="2"/>
  <c r="I266" i="2"/>
  <c r="I265" i="2"/>
  <c r="I273" i="2"/>
  <c r="I302" i="2"/>
  <c r="I318" i="2"/>
  <c r="I317" i="2"/>
  <c r="I332" i="2"/>
  <c r="I346" i="2"/>
  <c r="I345" i="2"/>
  <c r="I350" i="2"/>
  <c r="I372" i="2"/>
  <c r="I374" i="2"/>
  <c r="I392" i="2"/>
  <c r="I403" i="2"/>
  <c r="I427" i="2"/>
  <c r="I436" i="2"/>
  <c r="I505" i="2"/>
  <c r="I525" i="2"/>
  <c r="I530" i="2"/>
  <c r="I548" i="2"/>
  <c r="I584" i="2"/>
  <c r="I337" i="2"/>
  <c r="I354" i="2"/>
  <c r="I449" i="2"/>
  <c r="I531" i="2"/>
  <c r="I532" i="2"/>
  <c r="I221" i="2"/>
  <c r="I230" i="2"/>
  <c r="I247" i="2"/>
  <c r="I268" i="2"/>
  <c r="I294" i="2"/>
  <c r="I378" i="2"/>
  <c r="I393" i="2"/>
  <c r="I394" i="2"/>
  <c r="I417" i="2"/>
  <c r="I439" i="2"/>
  <c r="I447" i="2"/>
  <c r="I450" i="2"/>
  <c r="I469" i="2"/>
  <c r="I470" i="2"/>
  <c r="I520" i="2"/>
  <c r="I240" i="2"/>
  <c r="I305" i="2"/>
  <c r="I321" i="2"/>
  <c r="I320" i="2"/>
  <c r="I382" i="2"/>
  <c r="I387" i="2"/>
  <c r="I445" i="2"/>
  <c r="I539" i="2"/>
  <c r="I541" i="2"/>
  <c r="I566" i="2"/>
  <c r="I362" i="2"/>
  <c r="I361" i="2"/>
  <c r="I401" i="2"/>
  <c r="I400" i="2"/>
  <c r="I424" i="2"/>
  <c r="I477" i="2"/>
  <c r="I492" i="2"/>
  <c r="I513" i="2"/>
  <c r="I514" i="2"/>
  <c r="I543" i="2"/>
  <c r="I546" i="2"/>
  <c r="I545" i="2"/>
  <c r="I553" i="2"/>
  <c r="I409" i="2"/>
  <c r="I495" i="2"/>
  <c r="I494" i="2"/>
  <c r="I517" i="2"/>
  <c r="I516" i="2"/>
  <c r="I572" i="2"/>
  <c r="I571" i="2"/>
  <c r="I581" i="2"/>
  <c r="I423" i="2"/>
  <c r="I464" i="2" l="1"/>
  <c r="I411" i="2"/>
  <c r="I412" i="2"/>
  <c r="I264" i="2"/>
  <c r="I534" i="2"/>
  <c r="I497" i="2"/>
  <c r="I498" i="2"/>
  <c r="I15" i="2"/>
  <c r="I84" i="2"/>
  <c r="I57" i="2"/>
  <c r="I426" i="2"/>
  <c r="I399" i="2"/>
  <c r="I225" i="2"/>
  <c r="I229" i="2"/>
  <c r="I271" i="2"/>
  <c r="I272" i="2"/>
  <c r="I381" i="2"/>
  <c r="I380" i="2"/>
  <c r="I237" i="2"/>
  <c r="I373" i="2"/>
  <c r="I504" i="2"/>
  <c r="I203" i="2"/>
  <c r="I140" i="2"/>
  <c r="I139" i="2"/>
  <c r="I250" i="2"/>
  <c r="I209" i="2"/>
  <c r="I391" i="2"/>
  <c r="I243" i="2"/>
  <c r="I246" i="2"/>
  <c r="I198" i="2"/>
  <c r="I197" i="2"/>
  <c r="I120" i="2"/>
  <c r="I119" i="2"/>
  <c r="I484" i="2"/>
  <c r="I133" i="2"/>
  <c r="I132" i="2"/>
  <c r="I580" i="2"/>
  <c r="I476" i="2"/>
  <c r="I475" i="2"/>
  <c r="I65" i="2"/>
  <c r="I66" i="2"/>
  <c r="I377" i="2"/>
  <c r="I251" i="2"/>
  <c r="I148" i="2"/>
  <c r="I11" i="2"/>
  <c r="I308" i="2"/>
  <c r="I276" i="2"/>
  <c r="I280" i="2"/>
  <c r="I444" i="2"/>
  <c r="I574" i="2"/>
  <c r="I570" i="2"/>
  <c r="I178" i="2"/>
  <c r="I177" i="2"/>
  <c r="I89" i="2"/>
  <c r="I88" i="2"/>
  <c r="I408" i="2"/>
  <c r="I551" i="2"/>
  <c r="I552" i="2"/>
  <c r="I491" i="2"/>
  <c r="I326" i="2"/>
  <c r="I327" i="2"/>
  <c r="I291" i="2"/>
  <c r="I98" i="2"/>
  <c r="I352" i="2"/>
  <c r="I353" i="2"/>
  <c r="I583" i="2"/>
  <c r="I524" i="2"/>
  <c r="I164" i="2"/>
  <c r="I161" i="2"/>
  <c r="I112" i="2"/>
  <c r="I448" i="2"/>
  <c r="I257" i="2"/>
  <c r="I503" i="2" l="1"/>
  <c r="I111" i="2"/>
  <c r="I579" i="2"/>
  <c r="I275" i="2"/>
  <c r="I462" i="2"/>
  <c r="I463" i="2"/>
  <c r="I468" i="2"/>
  <c r="I467" i="2"/>
  <c r="I357" i="2"/>
  <c r="I356" i="2"/>
  <c r="I523" i="2"/>
  <c r="I97" i="2"/>
  <c r="I96" i="2"/>
  <c r="I406" i="2"/>
  <c r="I407" i="2"/>
  <c r="I304" i="2"/>
  <c r="I233" i="2"/>
  <c r="I202" i="2"/>
  <c r="I201" i="2"/>
  <c r="I416" i="2"/>
  <c r="I415" i="2"/>
  <c r="I10" i="2"/>
  <c r="I336" i="2"/>
  <c r="I255" i="2"/>
  <c r="I256" i="2"/>
  <c r="I443" i="2"/>
  <c r="I438" i="2"/>
  <c r="I483" i="2"/>
  <c r="I479" i="2"/>
  <c r="I386" i="2"/>
  <c r="I335" i="2"/>
  <c r="I522" i="2" l="1"/>
  <c r="I9" i="2"/>
  <c r="I146" i="2"/>
  <c r="I147" i="2"/>
  <c r="I384" i="2"/>
  <c r="I385" i="2"/>
  <c r="I232" i="2"/>
</calcChain>
</file>

<file path=xl/sharedStrings.xml><?xml version="1.0" encoding="utf-8"?>
<sst xmlns="http://schemas.openxmlformats.org/spreadsheetml/2006/main" count="631" uniqueCount="254">
  <si>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</si>
  <si>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</si>
  <si>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</si>
  <si>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</si>
  <si>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</si>
  <si>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</si>
  <si>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</si>
  <si>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</si>
  <si>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</si>
  <si>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</si>
  <si>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</si>
  <si>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</si>
  <si>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</si>
  <si>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</si>
  <si>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</si>
  <si>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к Решению Думы города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</si>
  <si>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</si>
  <si>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</si>
  <si>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</si>
  <si>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</si>
  <si>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</si>
  <si>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</si>
  <si>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</si>
  <si>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</si>
  <si>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</si>
  <si>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</si>
  <si>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</si>
  <si>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ВСЕГО РАСХОДЫ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</si>
  <si>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</si>
  <si>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</si>
  <si>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</si>
  <si>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</si>
  <si>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</si>
  <si>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</si>
  <si>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</si>
  <si>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</si>
  <si>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</si>
  <si>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</si>
  <si>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</si>
  <si>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</si>
  <si>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</si>
  <si>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</si>
  <si>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</si>
  <si>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</si>
  <si>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</si>
  <si>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</si>
  <si>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</si>
  <si>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</si>
  <si>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</si>
  <si>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</si>
  <si>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</si>
  <si>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</si>
  <si>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</si>
  <si>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</si>
  <si>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</si>
  <si>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</si>
  <si>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</si>
  <si>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</si>
  <si>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</si>
  <si>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</si>
  <si>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</si>
  <si>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</si>
  <si>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</si>
  <si>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</si>
  <si>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</si>
  <si>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</si>
  <si>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</si>
  <si>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</si>
  <si>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</si>
  <si>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</si>
  <si>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</si>
  <si>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(рубли)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</si>
  <si>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</si>
  <si>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</si>
  <si>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</si>
  <si>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</si>
  <si>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</si>
  <si>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</si>
  <si>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</si>
  <si>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</si>
  <si>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</si>
  <si>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</si>
  <si>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</si>
  <si>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</si>
  <si>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</si>
  <si>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</si>
  <si>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</si>
  <si>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</si>
  <si>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</si>
  <si>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</si>
  <si>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</si>
  <si>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</si>
  <si>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</si>
  <si>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</si>
  <si>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</si>
  <si>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</si>
  <si>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</si>
  <si>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</si>
  <si>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</si>
  <si>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</si>
  <si>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</si>
  <si>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</si>
  <si>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"Укрепление единого культурного пространства г. Пыть-Яха" муниципальной программы "Развитие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</si>
  <si>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</si>
  <si>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</si>
  <si>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</si>
  <si>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</si>
  <si>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</si>
  <si>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</si>
  <si>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</si>
  <si>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</si>
  <si>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</si>
  <si>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</si>
  <si>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</si>
  <si>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</si>
  <si>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</si>
  <si>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</si>
  <si>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</si>
  <si>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</si>
  <si>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</si>
  <si>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</si>
  <si>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</si>
  <si>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Социальное обеспечение и иные выплаты населению</t>
  </si>
  <si>
    <t>Публичные нормативные социальные выплаты гражданам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</si>
  <si>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</si>
  <si>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</si>
  <si>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</si>
  <si>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</si>
  <si>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</si>
  <si>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</si>
  <si>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</si>
  <si>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</si>
  <si>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</si>
  <si>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</si>
  <si>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</si>
  <si>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</si>
  <si>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</si>
  <si>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</si>
  <si>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</si>
  <si>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</si>
  <si>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</si>
  <si>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</si>
  <si>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</si>
  <si>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</si>
  <si>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</si>
  <si>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</si>
  <si>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</si>
  <si>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</si>
  <si>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</si>
  <si>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</si>
  <si>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</si>
  <si>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</si>
  <si>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</si>
  <si>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</si>
  <si>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</si>
  <si>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</si>
  <si>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</si>
  <si>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</si>
  <si>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</si>
  <si>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</si>
  <si>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</si>
  <si>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</si>
  <si>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</si>
  <si>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</si>
  <si>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</si>
  <si>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Приложение №5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</si>
  <si>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</si>
  <si>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</si>
  <si>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</si>
  <si>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</si>
  <si>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</si>
  <si>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</si>
  <si>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</si>
  <si>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</si>
  <si>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</si>
  <si>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</si>
  <si>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</si>
  <si>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</si>
  <si>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</si>
  <si>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</si>
  <si>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</si>
  <si>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</si>
  <si>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</si>
  <si>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</si>
  <si>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</si>
  <si>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</si>
  <si>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</si>
  <si>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</si>
  <si>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</si>
  <si>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</si>
  <si>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</si>
  <si>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</si>
  <si>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</si>
  <si>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</si>
  <si>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</si>
  <si>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</si>
  <si>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</si>
  <si>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</si>
  <si>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</si>
  <si>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</si>
  <si>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</si>
  <si>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</si>
  <si>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</si>
  <si>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</si>
  <si>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</si>
  <si>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</si>
  <si>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</si>
  <si>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</si>
  <si>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</si>
  <si>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субсидий организациям 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</si>
  <si>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</si>
  <si>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</si>
  <si>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</si>
  <si>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</si>
  <si>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</si>
  <si>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</si>
  <si>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</si>
  <si>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</si>
  <si>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</si>
  <si>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</si>
  <si>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</si>
  <si>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</si>
  <si>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</si>
  <si>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</si>
  <si>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</si>
  <si>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</si>
  <si>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Организация и проведение единого государственного экзамена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</si>
  <si>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</si>
  <si>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</si>
  <si>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</si>
  <si>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</si>
  <si>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</si>
  <si>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</si>
  <si>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</si>
  <si>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</si>
  <si>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</si>
  <si>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</si>
  <si>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</si>
  <si>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</si>
  <si>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сфере молодежной политики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</si>
  <si>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социальных выплат гражданам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</si>
  <si>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Отчет об исполнении бюджета муниципального образования городской округ город Пыть-Ях за 9 месяцев 2015 года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города Пыть-Яха</t>
  </si>
  <si>
    <t>Исполнение на 01.10.2015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</si>
  <si>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</si>
  <si>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</si>
  <si>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Мероприятия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</si>
  <si>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Предоставление субсидий организациям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</si>
  <si>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получаемой ранее в соответствии с постановлением Правительства Ханты-Мансийского автономного округа - Югры от 26 ноября 2010 года № 313-п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</si>
  <si>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"Обеспечение равных прав потребителей на получение энергетических ресурсов"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</si>
  <si>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</si>
  <si>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</si>
  <si>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</si>
  <si>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Подпрограмма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</si>
  <si>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Реализация мероприятий в рамках подпрограммы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</si>
</sst>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2"/>
      <color indexed="8"/>
      <name val="Calibri"/>
      <family val="2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7" fillId="0" borderId="0"/>
    <xf numFmtId="0" fontId="10" fillId="0" borderId="0"/>
    <xf numFmtId="0" fontId="1" fillId="0" borderId="0"/>
    <xf numFmtId="0" fontId="12" fillId="0" borderId="0"/>
    <xf numFmtId="0" fontId="2" fillId="0" borderId="0"/>
    <xf numFmtId="0" fontId="2" fillId="0" borderId="0"/>
    <xf numFmtId="0" fontId="6" fillId="0" borderId="0"/>
    <xf numFmtId="0" fontId="8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9">
    <xf numFmtId="0" fontId="0" fillId="0" borderId="0" xfId="0"/>
    <xf numFmtId="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6" applyFont="1" applyFill="1"/>
    <xf numFmtId="0" fontId="5" fillId="0" borderId="0" xfId="6" applyFont="1" applyFill="1" applyAlignment="1">
      <alignment horizontal="center" vertical="center"/>
    </xf>
    <xf numFmtId="0" fontId="3" fillId="0" borderId="0" xfId="6" applyFont="1" applyFill="1" applyAlignment="1">
      <alignment horizontal="right"/>
    </xf>
    <xf numFmtId="0" fontId="0" fillId="0" borderId="0" xfId="0" applyFill="1"/>
    <xf numFmtId="0" fontId="5" fillId="0" borderId="0" xfId="8" applyFont="1" applyFill="1"/>
    <xf numFmtId="0" fontId="9" fillId="0" borderId="0" xfId="0" applyFont="1" applyFill="1"/>
    <xf numFmtId="4" fontId="5" fillId="0" borderId="0" xfId="6" applyNumberFormat="1" applyFont="1" applyFill="1"/>
    <xf numFmtId="0" fontId="3" fillId="0" borderId="0" xfId="6" applyFont="1" applyFill="1" applyAlignment="1">
      <alignment horizontal="right" vertical="center" wrapText="1"/>
    </xf>
    <xf numFmtId="0" fontId="0" fillId="0" borderId="0" xfId="0" applyAlignment="1"/>
    <xf numFmtId="168" fontId="3" fillId="0" borderId="0" xfId="7" applyNumberFormat="1" applyFont="1" applyFill="1" applyAlignment="1">
      <alignment horizontal="right"/>
    </xf>
    <xf numFmtId="0" fontId="3" fillId="0" borderId="0" xfId="6" applyFont="1" applyFill="1" applyAlignment="1">
      <alignment horizontal="right"/>
    </xf>
    <xf numFmtId="0" fontId="11" fillId="0" borderId="0" xfId="6" applyFont="1" applyAlignment="1">
      <alignment horizontal="center" wrapText="1"/>
    </xf>
    <xf numFmtId="164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6" applyNumberFormat="1" applyFont="1" applyFill="1" applyBorder="1" applyAlignment="1" applyProtection="1">
      <alignment wrapText="1"/>
      <protection hidden="1"/>
    </xf>
    <xf numFmtId="164" fontId="3" fillId="2" borderId="2" xfId="6" applyNumberFormat="1" applyFont="1" applyFill="1" applyBorder="1" applyAlignment="1" applyProtection="1">
      <alignment horizontal="center" vertical="center" wrapText="1"/>
      <protection hidden="1"/>
    </xf>
    <xf numFmtId="1" fontId="3" fillId="2" borderId="3" xfId="6" applyNumberFormat="1" applyFont="1" applyFill="1" applyBorder="1" applyAlignment="1" applyProtection="1">
      <alignment horizontal="center" vertical="center" wrapText="1"/>
      <protection hidden="1"/>
    </xf>
    <xf numFmtId="167" fontId="3" fillId="2" borderId="4" xfId="6" applyNumberFormat="1" applyFont="1" applyFill="1" applyBorder="1" applyAlignment="1" applyProtection="1">
      <alignment horizontal="center" vertical="center" wrapText="1"/>
      <protection hidden="1"/>
    </xf>
    <xf numFmtId="165" fontId="3" fillId="2" borderId="1" xfId="6" applyNumberFormat="1" applyFont="1" applyFill="1" applyBorder="1" applyAlignment="1" applyProtection="1">
      <alignment horizontal="center" vertical="center" wrapText="1"/>
      <protection hidden="1"/>
    </xf>
    <xf numFmtId="40" fontId="3" fillId="2" borderId="1" xfId="6" applyNumberFormat="1" applyFont="1" applyFill="1" applyBorder="1" applyAlignment="1" applyProtection="1">
      <alignment horizontal="right" vertical="center" wrapText="1"/>
      <protection hidden="1"/>
    </xf>
    <xf numFmtId="165" fontId="3" fillId="2" borderId="1" xfId="6" applyNumberFormat="1" applyFont="1" applyFill="1" applyBorder="1" applyAlignment="1" applyProtection="1">
      <alignment wrapText="1"/>
      <protection hidden="1"/>
    </xf>
    <xf numFmtId="0" fontId="3" fillId="2" borderId="1" xfId="6" applyNumberFormat="1" applyFont="1" applyFill="1" applyBorder="1" applyAlignment="1" applyProtection="1">
      <alignment horizontal="center" vertical="center" wrapText="1"/>
      <protection hidden="1"/>
    </xf>
    <xf numFmtId="165" fontId="3" fillId="2" borderId="2" xfId="6" applyNumberFormat="1" applyFont="1" applyFill="1" applyBorder="1" applyAlignment="1" applyProtection="1">
      <alignment wrapText="1"/>
      <protection hidden="1"/>
    </xf>
    <xf numFmtId="0" fontId="3" fillId="2" borderId="4" xfId="6" applyNumberFormat="1" applyFont="1" applyFill="1" applyBorder="1" applyAlignment="1" applyProtection="1">
      <alignment horizontal="center" vertical="center" wrapText="1"/>
      <protection hidden="1"/>
    </xf>
    <xf numFmtId="165" fontId="3" fillId="2" borderId="4" xfId="6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6" applyNumberFormat="1" applyFont="1" applyFill="1" applyBorder="1" applyAlignment="1" applyProtection="1">
      <alignment wrapText="1"/>
      <protection hidden="1"/>
    </xf>
    <xf numFmtId="164" fontId="3" fillId="2" borderId="5" xfId="6" applyNumberFormat="1" applyFont="1" applyFill="1" applyBorder="1" applyAlignment="1" applyProtection="1">
      <alignment horizontal="center" vertical="center" wrapText="1"/>
      <protection hidden="1"/>
    </xf>
    <xf numFmtId="1" fontId="3" fillId="2" borderId="6" xfId="6" applyNumberFormat="1" applyFont="1" applyFill="1" applyBorder="1" applyAlignment="1" applyProtection="1">
      <alignment horizontal="center" vertical="center" wrapText="1"/>
      <protection hidden="1"/>
    </xf>
    <xf numFmtId="167" fontId="3" fillId="2" borderId="7" xfId="6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/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_tmp" xfId="6"/>
    <cellStyle name="Обычный_Tmp2" xfId="7"/>
    <cellStyle name="Обычный_Исполнение бюджета на 01.10.2014" xfId="8"/>
    <cellStyle name="Стиль 1" xfId="9"/>
    <cellStyle name="Тысячи [0]_Лист1" xfId="10"/>
    <cellStyle name="Тысячи_Лист1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629"/>
  <sheetViews>
    <sheetView tabSelected="1" zoomScaleNormal="75" workbookViewId="0">
      <selection activeCell="B15" sqref="B15"/>
    </sheetView>
  </sheetViews>
  <sheetFormatPr defaultRowHeight="14.4" x14ac:dyDescent="0.3"/>
  <cols>
    <col min="1" max="1" width="2.6640625" customWidth="1"/>
    <col min="2" max="2" width="112.109375" style="11" customWidth="1"/>
    <col min="3" max="3" width="3.33203125" style="11" bestFit="1" customWidth="1"/>
    <col min="4" max="4" width="4.5546875" style="11" customWidth="1"/>
    <col min="5" max="5" width="7.44140625" style="11" customWidth="1"/>
    <col min="6" max="6" width="6.77734375" style="11" customWidth="1"/>
    <col min="7" max="8" width="18.109375" style="11" customWidth="1"/>
    <col min="9" max="9" width="16" style="11" customWidth="1"/>
  </cols>
  <sheetData>
    <row r="1" spans="2:9" ht="15.6" x14ac:dyDescent="0.3">
      <c r="B1"/>
      <c r="C1"/>
      <c r="D1" s="17" t="s">
        <v>165</v>
      </c>
      <c r="E1" s="17"/>
      <c r="F1" s="17"/>
      <c r="G1" s="16"/>
      <c r="H1" s="16"/>
      <c r="I1" s="16"/>
    </row>
    <row r="2" spans="2:9" ht="15.6" x14ac:dyDescent="0.3">
      <c r="B2"/>
      <c r="C2"/>
      <c r="D2" s="18" t="s">
        <v>15</v>
      </c>
      <c r="E2" s="18"/>
      <c r="F2" s="18"/>
      <c r="G2" s="16"/>
      <c r="H2" s="16"/>
      <c r="I2" s="16"/>
    </row>
    <row r="3" spans="2:9" ht="15.6" x14ac:dyDescent="0.3">
      <c r="B3"/>
      <c r="C3"/>
      <c r="D3" s="15"/>
      <c r="E3" s="15"/>
      <c r="F3" s="15"/>
      <c r="G3" s="16"/>
      <c r="H3" s="16"/>
      <c r="I3" s="16"/>
    </row>
    <row r="4" spans="2:9" x14ac:dyDescent="0.3">
      <c r="B4"/>
      <c r="C4"/>
      <c r="D4"/>
      <c r="E4"/>
      <c r="F4"/>
    </row>
    <row r="5" spans="2:9" s="8" customFormat="1" ht="57" customHeight="1" x14ac:dyDescent="0.35">
      <c r="B5" s="19" t="s">
        <v>241</v>
      </c>
      <c r="C5" s="19"/>
      <c r="D5" s="19"/>
      <c r="E5" s="19"/>
      <c r="F5" s="19"/>
      <c r="G5" s="19"/>
      <c r="H5" s="19"/>
      <c r="I5" s="19"/>
    </row>
    <row r="6" spans="2:9" s="8" customFormat="1" ht="16.8" x14ac:dyDescent="0.3">
      <c r="C6" s="9"/>
      <c r="D6" s="9"/>
      <c r="E6" s="9"/>
      <c r="F6" s="9"/>
      <c r="H6" s="14"/>
      <c r="I6" s="10" t="s">
        <v>71</v>
      </c>
    </row>
    <row r="7" spans="2:9" s="12" customFormat="1" ht="46.8" x14ac:dyDescent="0.3">
      <c r="B7" s="1" t="s">
        <v>109</v>
      </c>
      <c r="C7" s="20" t="s">
        <v>110</v>
      </c>
      <c r="D7" s="21"/>
      <c r="E7" s="22"/>
      <c r="F7" s="2" t="s">
        <v>111</v>
      </c>
      <c r="G7" s="6" t="s">
        <v>99</v>
      </c>
      <c r="H7" s="6" t="s">
        <v>242</v>
      </c>
      <c r="I7" s="6" t="s">
        <v>70</v>
      </c>
    </row>
    <row r="8" spans="2:9" s="13" customFormat="1" ht="15.6" x14ac:dyDescent="0.3">
      <c r="B8" s="1">
        <v>1</v>
      </c>
      <c r="C8" s="3"/>
      <c r="D8" s="4">
        <v>2</v>
      </c>
      <c r="E8" s="5"/>
      <c r="F8" s="1">
        <v>3</v>
      </c>
      <c r="G8" s="1">
        <v>4</v>
      </c>
      <c r="H8" s="1">
        <v>5</v>
      </c>
      <c r="I8" s="1">
        <v>6</v>
      </c>
    </row>
    <row r="9" spans="2:9" s="13" customFormat="1" ht="31.2" x14ac:dyDescent="0.3">
      <c r="B9" s="23" t="s">
        <v>112</v>
      </c>
      <c r="C9" s="24">
        <v>1</v>
      </c>
      <c r="D9" s="25">
        <v>0</v>
      </c>
      <c r="E9" s="26">
        <v>0</v>
      </c>
      <c r="F9" s="27"/>
      <c r="G9" s="28">
        <f>G10+G57+G65+G83+G88</f>
        <v>1286304358.5</v>
      </c>
      <c r="H9" s="28">
        <f>H10+H57+H65+H83+H88</f>
        <v>825512238.5</v>
      </c>
      <c r="I9" s="7">
        <f>H9/G9*100</f>
        <v>64.177053668904279</v>
      </c>
    </row>
    <row r="10" spans="2:9" s="13" customFormat="1" ht="31.2" x14ac:dyDescent="0.3">
      <c r="B10" s="23" t="s">
        <v>113</v>
      </c>
      <c r="C10" s="24">
        <v>1</v>
      </c>
      <c r="D10" s="25">
        <v>1</v>
      </c>
      <c r="E10" s="26">
        <v>0</v>
      </c>
      <c r="F10" s="27"/>
      <c r="G10" s="28">
        <f>G11+G15+G21+G27+G30+G33+G36+G39+G42+G49+G53+G24</f>
        <v>1159807658.5</v>
      </c>
      <c r="H10" s="28">
        <f>H11+H15+H21+H27+H30+H33+H36+H39+H42+H49+H53+H24</f>
        <v>737680979.81999993</v>
      </c>
      <c r="I10" s="7">
        <f t="shared" ref="I10:I73" si="0">H10/G10*100</f>
        <v>63.603734154855985</v>
      </c>
    </row>
    <row r="11" spans="2:9" ht="46.8" x14ac:dyDescent="0.3">
      <c r="B11" s="23" t="s">
        <v>17</v>
      </c>
      <c r="C11" s="24">
        <v>1</v>
      </c>
      <c r="D11" s="25">
        <v>1</v>
      </c>
      <c r="E11" s="26">
        <v>59</v>
      </c>
      <c r="F11" s="27"/>
      <c r="G11" s="28">
        <f>G12</f>
        <v>157218200</v>
      </c>
      <c r="H11" s="28">
        <f>H12</f>
        <v>117425703.34</v>
      </c>
      <c r="I11" s="7">
        <f t="shared" si="0"/>
        <v>74.689637293901086</v>
      </c>
    </row>
    <row r="12" spans="2:9" ht="15.6" x14ac:dyDescent="0.3">
      <c r="B12" s="29" t="s">
        <v>18</v>
      </c>
      <c r="C12" s="24">
        <v>1</v>
      </c>
      <c r="D12" s="25">
        <v>1</v>
      </c>
      <c r="E12" s="26">
        <v>59</v>
      </c>
      <c r="F12" s="27">
        <v>600</v>
      </c>
      <c r="G12" s="28">
        <f>G13+G14</f>
        <v>157218200</v>
      </c>
      <c r="H12" s="28">
        <f>H13+H14</f>
        <v>117425703.34</v>
      </c>
      <c r="I12" s="7">
        <f t="shared" si="0"/>
        <v>74.689637293901086</v>
      </c>
    </row>
    <row r="13" spans="2:9" ht="15.6" x14ac:dyDescent="0.3">
      <c r="B13" s="29" t="s">
        <v>19</v>
      </c>
      <c r="C13" s="24">
        <v>1</v>
      </c>
      <c r="D13" s="25">
        <v>1</v>
      </c>
      <c r="E13" s="26">
        <v>59</v>
      </c>
      <c r="F13" s="27">
        <v>610</v>
      </c>
      <c r="G13" s="28">
        <v>52131700</v>
      </c>
      <c r="H13" s="28">
        <v>40059673.119999997</v>
      </c>
      <c r="I13" s="7">
        <f t="shared" si="0"/>
        <v>76.843212709349586</v>
      </c>
    </row>
    <row r="14" spans="2:9" ht="15.6" x14ac:dyDescent="0.3">
      <c r="B14" s="29" t="s">
        <v>20</v>
      </c>
      <c r="C14" s="24">
        <v>1</v>
      </c>
      <c r="D14" s="25">
        <v>1</v>
      </c>
      <c r="E14" s="26">
        <v>59</v>
      </c>
      <c r="F14" s="27">
        <v>620</v>
      </c>
      <c r="G14" s="28">
        <v>105086500</v>
      </c>
      <c r="H14" s="28">
        <v>77366030.219999999</v>
      </c>
      <c r="I14" s="7">
        <f t="shared" si="0"/>
        <v>73.621283628249117</v>
      </c>
    </row>
    <row r="15" spans="2:9" ht="62.4" x14ac:dyDescent="0.3">
      <c r="B15" s="23" t="s">
        <v>22</v>
      </c>
      <c r="C15" s="24">
        <v>1</v>
      </c>
      <c r="D15" s="25">
        <v>1</v>
      </c>
      <c r="E15" s="26">
        <v>2102</v>
      </c>
      <c r="F15" s="27"/>
      <c r="G15" s="28">
        <f>G16+G18</f>
        <v>8073575.6500000004</v>
      </c>
      <c r="H15" s="28">
        <f>H16+H18</f>
        <v>4727525.37</v>
      </c>
      <c r="I15" s="7">
        <f t="shared" si="0"/>
        <v>58.555534436591309</v>
      </c>
    </row>
    <row r="16" spans="2:9" ht="15.6" x14ac:dyDescent="0.3">
      <c r="B16" s="29" t="s">
        <v>23</v>
      </c>
      <c r="C16" s="24">
        <v>1</v>
      </c>
      <c r="D16" s="25">
        <v>1</v>
      </c>
      <c r="E16" s="26">
        <v>2102</v>
      </c>
      <c r="F16" s="27">
        <v>200</v>
      </c>
      <c r="G16" s="28">
        <f>G17</f>
        <v>3619575.65</v>
      </c>
      <c r="H16" s="28">
        <f>H17</f>
        <v>1264689.3700000001</v>
      </c>
      <c r="I16" s="7">
        <f t="shared" si="0"/>
        <v>34.94026627126857</v>
      </c>
    </row>
    <row r="17" spans="2:9" ht="15.6" x14ac:dyDescent="0.3">
      <c r="B17" s="29" t="s">
        <v>24</v>
      </c>
      <c r="C17" s="24">
        <v>1</v>
      </c>
      <c r="D17" s="25">
        <v>1</v>
      </c>
      <c r="E17" s="26">
        <v>2102</v>
      </c>
      <c r="F17" s="27">
        <v>240</v>
      </c>
      <c r="G17" s="28">
        <v>3619575.65</v>
      </c>
      <c r="H17" s="28">
        <v>1264689.3700000001</v>
      </c>
      <c r="I17" s="7">
        <f t="shared" si="0"/>
        <v>34.94026627126857</v>
      </c>
    </row>
    <row r="18" spans="2:9" ht="15.6" x14ac:dyDescent="0.3">
      <c r="B18" s="29" t="s">
        <v>18</v>
      </c>
      <c r="C18" s="24">
        <v>1</v>
      </c>
      <c r="D18" s="25">
        <v>1</v>
      </c>
      <c r="E18" s="26">
        <v>2102</v>
      </c>
      <c r="F18" s="27">
        <v>600</v>
      </c>
      <c r="G18" s="28">
        <f>G19+G20</f>
        <v>4454000</v>
      </c>
      <c r="H18" s="28">
        <f>H19+H20</f>
        <v>3462836</v>
      </c>
      <c r="I18" s="7">
        <f t="shared" si="0"/>
        <v>77.746654692411326</v>
      </c>
    </row>
    <row r="19" spans="2:9" ht="15.6" x14ac:dyDescent="0.3">
      <c r="B19" s="29" t="s">
        <v>19</v>
      </c>
      <c r="C19" s="24">
        <v>1</v>
      </c>
      <c r="D19" s="25">
        <v>1</v>
      </c>
      <c r="E19" s="26">
        <v>2102</v>
      </c>
      <c r="F19" s="27">
        <v>610</v>
      </c>
      <c r="G19" s="28">
        <v>1715000</v>
      </c>
      <c r="H19" s="28">
        <v>1179532</v>
      </c>
      <c r="I19" s="7">
        <f t="shared" si="0"/>
        <v>68.777376093294464</v>
      </c>
    </row>
    <row r="20" spans="2:9" ht="15.6" x14ac:dyDescent="0.3">
      <c r="B20" s="29" t="s">
        <v>20</v>
      </c>
      <c r="C20" s="24">
        <v>1</v>
      </c>
      <c r="D20" s="25">
        <v>1</v>
      </c>
      <c r="E20" s="26">
        <v>2102</v>
      </c>
      <c r="F20" s="27">
        <v>620</v>
      </c>
      <c r="G20" s="28">
        <v>2739000</v>
      </c>
      <c r="H20" s="28">
        <v>2283304</v>
      </c>
      <c r="I20" s="7">
        <f t="shared" si="0"/>
        <v>83.3626871120847</v>
      </c>
    </row>
    <row r="21" spans="2:9" ht="62.4" x14ac:dyDescent="0.3">
      <c r="B21" s="29" t="s">
        <v>8</v>
      </c>
      <c r="C21" s="24">
        <v>1</v>
      </c>
      <c r="D21" s="25">
        <v>1</v>
      </c>
      <c r="E21" s="26">
        <v>5431</v>
      </c>
      <c r="F21" s="30"/>
      <c r="G21" s="28">
        <f t="shared" ref="G21:H22" si="1">G22</f>
        <v>7280289.8700000001</v>
      </c>
      <c r="H21" s="28">
        <f t="shared" si="1"/>
        <v>5391070.96</v>
      </c>
      <c r="I21" s="7">
        <f t="shared" si="0"/>
        <v>74.050224046916966</v>
      </c>
    </row>
    <row r="22" spans="2:9" ht="15.6" x14ac:dyDescent="0.3">
      <c r="B22" s="29" t="s">
        <v>23</v>
      </c>
      <c r="C22" s="24">
        <v>1</v>
      </c>
      <c r="D22" s="25">
        <v>1</v>
      </c>
      <c r="E22" s="26">
        <v>5431</v>
      </c>
      <c r="F22" s="27">
        <v>200</v>
      </c>
      <c r="G22" s="28">
        <f t="shared" si="1"/>
        <v>7280289.8700000001</v>
      </c>
      <c r="H22" s="28">
        <f t="shared" si="1"/>
        <v>5391070.96</v>
      </c>
      <c r="I22" s="7">
        <f t="shared" si="0"/>
        <v>74.050224046916966</v>
      </c>
    </row>
    <row r="23" spans="2:9" ht="15.6" x14ac:dyDescent="0.3">
      <c r="B23" s="29" t="s">
        <v>24</v>
      </c>
      <c r="C23" s="24">
        <v>1</v>
      </c>
      <c r="D23" s="25">
        <v>1</v>
      </c>
      <c r="E23" s="26">
        <v>5431</v>
      </c>
      <c r="F23" s="27">
        <v>240</v>
      </c>
      <c r="G23" s="28">
        <v>7280289.8700000001</v>
      </c>
      <c r="H23" s="28">
        <v>5391070.96</v>
      </c>
      <c r="I23" s="7">
        <f t="shared" si="0"/>
        <v>74.050224046916966</v>
      </c>
    </row>
    <row r="24" spans="2:9" ht="62.4" x14ac:dyDescent="0.3">
      <c r="B24" s="29" t="s">
        <v>149</v>
      </c>
      <c r="C24" s="24">
        <v>1</v>
      </c>
      <c r="D24" s="25">
        <v>1</v>
      </c>
      <c r="E24" s="26">
        <v>5448</v>
      </c>
      <c r="F24" s="27"/>
      <c r="G24" s="28">
        <f t="shared" ref="G24:H25" si="2">G25</f>
        <v>2963736.18</v>
      </c>
      <c r="H24" s="28">
        <f t="shared" si="2"/>
        <v>2963736.18</v>
      </c>
      <c r="I24" s="7">
        <f t="shared" si="0"/>
        <v>100</v>
      </c>
    </row>
    <row r="25" spans="2:9" ht="15.6" x14ac:dyDescent="0.3">
      <c r="B25" s="29" t="s">
        <v>23</v>
      </c>
      <c r="C25" s="24">
        <v>1</v>
      </c>
      <c r="D25" s="25">
        <v>1</v>
      </c>
      <c r="E25" s="26">
        <v>5448</v>
      </c>
      <c r="F25" s="27">
        <v>200</v>
      </c>
      <c r="G25" s="28">
        <f t="shared" si="2"/>
        <v>2963736.18</v>
      </c>
      <c r="H25" s="28">
        <f t="shared" si="2"/>
        <v>2963736.18</v>
      </c>
      <c r="I25" s="7">
        <f t="shared" si="0"/>
        <v>100</v>
      </c>
    </row>
    <row r="26" spans="2:9" ht="15.6" x14ac:dyDescent="0.3">
      <c r="B26" s="29" t="s">
        <v>24</v>
      </c>
      <c r="C26" s="24">
        <v>1</v>
      </c>
      <c r="D26" s="25">
        <v>1</v>
      </c>
      <c r="E26" s="26">
        <v>5448</v>
      </c>
      <c r="F26" s="27">
        <v>240</v>
      </c>
      <c r="G26" s="28">
        <v>2963736.18</v>
      </c>
      <c r="H26" s="28">
        <v>2963736.18</v>
      </c>
      <c r="I26" s="7">
        <f t="shared" si="0"/>
        <v>100</v>
      </c>
    </row>
    <row r="27" spans="2:9" ht="93.6" x14ac:dyDescent="0.3">
      <c r="B27" s="23" t="s">
        <v>73</v>
      </c>
      <c r="C27" s="24">
        <v>1</v>
      </c>
      <c r="D27" s="25">
        <v>1</v>
      </c>
      <c r="E27" s="26">
        <v>5471</v>
      </c>
      <c r="F27" s="27"/>
      <c r="G27" s="28">
        <f t="shared" ref="G27:H28" si="3">G28</f>
        <v>5002600</v>
      </c>
      <c r="H27" s="28">
        <f t="shared" si="3"/>
        <v>1664100</v>
      </c>
      <c r="I27" s="7">
        <f t="shared" si="0"/>
        <v>33.264702354775515</v>
      </c>
    </row>
    <row r="28" spans="2:9" ht="15.6" x14ac:dyDescent="0.3">
      <c r="B28" s="29" t="s">
        <v>18</v>
      </c>
      <c r="C28" s="24">
        <v>1</v>
      </c>
      <c r="D28" s="25">
        <v>1</v>
      </c>
      <c r="E28" s="26">
        <v>5471</v>
      </c>
      <c r="F28" s="27">
        <v>600</v>
      </c>
      <c r="G28" s="28">
        <f t="shared" si="3"/>
        <v>5002600</v>
      </c>
      <c r="H28" s="28">
        <f t="shared" si="3"/>
        <v>1664100</v>
      </c>
      <c r="I28" s="7">
        <f t="shared" si="0"/>
        <v>33.264702354775515</v>
      </c>
    </row>
    <row r="29" spans="2:9" ht="15.6" x14ac:dyDescent="0.3">
      <c r="B29" s="29" t="s">
        <v>20</v>
      </c>
      <c r="C29" s="24">
        <v>1</v>
      </c>
      <c r="D29" s="25">
        <v>1</v>
      </c>
      <c r="E29" s="26">
        <v>5471</v>
      </c>
      <c r="F29" s="27">
        <v>620</v>
      </c>
      <c r="G29" s="28">
        <v>5002600</v>
      </c>
      <c r="H29" s="28">
        <v>1664100</v>
      </c>
      <c r="I29" s="7">
        <f t="shared" si="0"/>
        <v>33.264702354775515</v>
      </c>
    </row>
    <row r="30" spans="2:9" ht="46.8" x14ac:dyDescent="0.3">
      <c r="B30" s="23" t="s">
        <v>225</v>
      </c>
      <c r="C30" s="24">
        <v>1</v>
      </c>
      <c r="D30" s="25">
        <v>1</v>
      </c>
      <c r="E30" s="26">
        <v>5502</v>
      </c>
      <c r="F30" s="27"/>
      <c r="G30" s="28">
        <f t="shared" ref="G30:H31" si="4">G31</f>
        <v>524254000</v>
      </c>
      <c r="H30" s="28">
        <f t="shared" si="4"/>
        <v>337813567.47000003</v>
      </c>
      <c r="I30" s="7">
        <f t="shared" si="0"/>
        <v>64.437003336169113</v>
      </c>
    </row>
    <row r="31" spans="2:9" ht="15.6" x14ac:dyDescent="0.3">
      <c r="B31" s="29" t="s">
        <v>18</v>
      </c>
      <c r="C31" s="24">
        <v>1</v>
      </c>
      <c r="D31" s="25">
        <v>1</v>
      </c>
      <c r="E31" s="26">
        <v>5502</v>
      </c>
      <c r="F31" s="27">
        <v>600</v>
      </c>
      <c r="G31" s="28">
        <f t="shared" si="4"/>
        <v>524254000</v>
      </c>
      <c r="H31" s="28">
        <f t="shared" si="4"/>
        <v>337813567.47000003</v>
      </c>
      <c r="I31" s="7">
        <f t="shared" si="0"/>
        <v>64.437003336169113</v>
      </c>
    </row>
    <row r="32" spans="2:9" ht="15.6" x14ac:dyDescent="0.3">
      <c r="B32" s="29" t="s">
        <v>19</v>
      </c>
      <c r="C32" s="24">
        <v>1</v>
      </c>
      <c r="D32" s="25">
        <v>1</v>
      </c>
      <c r="E32" s="26">
        <v>5502</v>
      </c>
      <c r="F32" s="27">
        <v>610</v>
      </c>
      <c r="G32" s="28">
        <v>524254000</v>
      </c>
      <c r="H32" s="28">
        <v>337813567.47000003</v>
      </c>
      <c r="I32" s="7">
        <f t="shared" si="0"/>
        <v>64.437003336169113</v>
      </c>
    </row>
    <row r="33" spans="2:9" ht="62.4" x14ac:dyDescent="0.3">
      <c r="B33" s="23" t="s">
        <v>234</v>
      </c>
      <c r="C33" s="24">
        <v>1</v>
      </c>
      <c r="D33" s="25">
        <v>1</v>
      </c>
      <c r="E33" s="26">
        <v>5503</v>
      </c>
      <c r="F33" s="27"/>
      <c r="G33" s="28">
        <f t="shared" ref="G33:H34" si="5">G34</f>
        <v>372562000</v>
      </c>
      <c r="H33" s="28">
        <f t="shared" si="5"/>
        <v>229040249.46000001</v>
      </c>
      <c r="I33" s="7">
        <f t="shared" si="0"/>
        <v>61.477082864060215</v>
      </c>
    </row>
    <row r="34" spans="2:9" ht="15.6" x14ac:dyDescent="0.3">
      <c r="B34" s="29" t="s">
        <v>18</v>
      </c>
      <c r="C34" s="24">
        <v>1</v>
      </c>
      <c r="D34" s="25">
        <v>1</v>
      </c>
      <c r="E34" s="26">
        <v>5503</v>
      </c>
      <c r="F34" s="27">
        <v>600</v>
      </c>
      <c r="G34" s="28">
        <f t="shared" si="5"/>
        <v>372562000</v>
      </c>
      <c r="H34" s="28">
        <f t="shared" si="5"/>
        <v>229040249.46000001</v>
      </c>
      <c r="I34" s="7">
        <f t="shared" si="0"/>
        <v>61.477082864060215</v>
      </c>
    </row>
    <row r="35" spans="2:9" ht="15.6" x14ac:dyDescent="0.3">
      <c r="B35" s="29" t="s">
        <v>20</v>
      </c>
      <c r="C35" s="24">
        <v>1</v>
      </c>
      <c r="D35" s="25">
        <v>1</v>
      </c>
      <c r="E35" s="26">
        <v>5503</v>
      </c>
      <c r="F35" s="27">
        <v>620</v>
      </c>
      <c r="G35" s="28">
        <v>372562000</v>
      </c>
      <c r="H35" s="28">
        <v>229040249.46000001</v>
      </c>
      <c r="I35" s="7">
        <f t="shared" si="0"/>
        <v>61.477082864060215</v>
      </c>
    </row>
    <row r="36" spans="2:9" ht="78" x14ac:dyDescent="0.3">
      <c r="B36" s="23" t="s">
        <v>235</v>
      </c>
      <c r="C36" s="24">
        <v>1</v>
      </c>
      <c r="D36" s="25">
        <v>1</v>
      </c>
      <c r="E36" s="26">
        <v>5504</v>
      </c>
      <c r="F36" s="27"/>
      <c r="G36" s="28">
        <f t="shared" ref="G36:H37" si="6">G37</f>
        <v>50201900</v>
      </c>
      <c r="H36" s="28">
        <f t="shared" si="6"/>
        <v>23900706</v>
      </c>
      <c r="I36" s="7">
        <f t="shared" si="0"/>
        <v>47.609166186937145</v>
      </c>
    </row>
    <row r="37" spans="2:9" ht="15.6" x14ac:dyDescent="0.3">
      <c r="B37" s="29" t="s">
        <v>18</v>
      </c>
      <c r="C37" s="24">
        <v>1</v>
      </c>
      <c r="D37" s="25">
        <v>1</v>
      </c>
      <c r="E37" s="26">
        <v>5504</v>
      </c>
      <c r="F37" s="27">
        <v>600</v>
      </c>
      <c r="G37" s="28">
        <f t="shared" si="6"/>
        <v>50201900</v>
      </c>
      <c r="H37" s="28">
        <f t="shared" si="6"/>
        <v>23900706</v>
      </c>
      <c r="I37" s="7">
        <f t="shared" si="0"/>
        <v>47.609166186937145</v>
      </c>
    </row>
    <row r="38" spans="2:9" ht="15.6" x14ac:dyDescent="0.3">
      <c r="B38" s="29" t="s">
        <v>19</v>
      </c>
      <c r="C38" s="24">
        <v>1</v>
      </c>
      <c r="D38" s="25">
        <v>1</v>
      </c>
      <c r="E38" s="26">
        <v>5504</v>
      </c>
      <c r="F38" s="27">
        <v>610</v>
      </c>
      <c r="G38" s="28">
        <v>50201900</v>
      </c>
      <c r="H38" s="28">
        <v>23900706</v>
      </c>
      <c r="I38" s="7">
        <f t="shared" si="0"/>
        <v>47.609166186937145</v>
      </c>
    </row>
    <row r="39" spans="2:9" ht="62.4" x14ac:dyDescent="0.3">
      <c r="B39" s="23" t="s">
        <v>236</v>
      </c>
      <c r="C39" s="24">
        <v>1</v>
      </c>
      <c r="D39" s="25">
        <v>1</v>
      </c>
      <c r="E39" s="26">
        <v>5506</v>
      </c>
      <c r="F39" s="27"/>
      <c r="G39" s="28">
        <f t="shared" ref="G39:H40" si="7">G40</f>
        <v>502000</v>
      </c>
      <c r="H39" s="28">
        <f t="shared" si="7"/>
        <v>334656</v>
      </c>
      <c r="I39" s="7">
        <f t="shared" si="0"/>
        <v>66.664541832669329</v>
      </c>
    </row>
    <row r="40" spans="2:9" ht="15.6" x14ac:dyDescent="0.3">
      <c r="B40" s="29" t="s">
        <v>18</v>
      </c>
      <c r="C40" s="24">
        <v>1</v>
      </c>
      <c r="D40" s="25">
        <v>1</v>
      </c>
      <c r="E40" s="26">
        <v>5506</v>
      </c>
      <c r="F40" s="27">
        <v>600</v>
      </c>
      <c r="G40" s="28">
        <f t="shared" si="7"/>
        <v>502000</v>
      </c>
      <c r="H40" s="28">
        <f t="shared" si="7"/>
        <v>334656</v>
      </c>
      <c r="I40" s="7">
        <f t="shared" si="0"/>
        <v>66.664541832669329</v>
      </c>
    </row>
    <row r="41" spans="2:9" ht="15.6" x14ac:dyDescent="0.3">
      <c r="B41" s="29" t="s">
        <v>19</v>
      </c>
      <c r="C41" s="24">
        <v>1</v>
      </c>
      <c r="D41" s="25">
        <v>1</v>
      </c>
      <c r="E41" s="26">
        <v>5506</v>
      </c>
      <c r="F41" s="27">
        <v>610</v>
      </c>
      <c r="G41" s="28">
        <v>502000</v>
      </c>
      <c r="H41" s="28">
        <v>334656</v>
      </c>
      <c r="I41" s="7">
        <f t="shared" si="0"/>
        <v>66.664541832669329</v>
      </c>
    </row>
    <row r="42" spans="2:9" ht="78" x14ac:dyDescent="0.3">
      <c r="B42" s="23" t="s">
        <v>237</v>
      </c>
      <c r="C42" s="24">
        <v>1</v>
      </c>
      <c r="D42" s="25">
        <v>1</v>
      </c>
      <c r="E42" s="26">
        <v>5507</v>
      </c>
      <c r="F42" s="27"/>
      <c r="G42" s="28">
        <f>G43+G45+G47</f>
        <v>28467000</v>
      </c>
      <c r="H42" s="28">
        <f>H43+H45+H47</f>
        <v>11856759.76</v>
      </c>
      <c r="I42" s="7">
        <f t="shared" si="0"/>
        <v>41.650893174552991</v>
      </c>
    </row>
    <row r="43" spans="2:9" ht="31.2" x14ac:dyDescent="0.3">
      <c r="B43" s="29" t="s">
        <v>193</v>
      </c>
      <c r="C43" s="24">
        <v>1</v>
      </c>
      <c r="D43" s="25">
        <v>1</v>
      </c>
      <c r="E43" s="26">
        <v>5507</v>
      </c>
      <c r="F43" s="27">
        <v>100</v>
      </c>
      <c r="G43" s="28">
        <f>G44</f>
        <v>757000</v>
      </c>
      <c r="H43" s="28">
        <f>H44</f>
        <v>561064.75</v>
      </c>
      <c r="I43" s="7">
        <f t="shared" si="0"/>
        <v>74.116875825627488</v>
      </c>
    </row>
    <row r="44" spans="2:9" ht="15.6" x14ac:dyDescent="0.3">
      <c r="B44" s="29" t="s">
        <v>194</v>
      </c>
      <c r="C44" s="24">
        <v>1</v>
      </c>
      <c r="D44" s="25">
        <v>1</v>
      </c>
      <c r="E44" s="26">
        <v>5507</v>
      </c>
      <c r="F44" s="27">
        <v>110</v>
      </c>
      <c r="G44" s="28">
        <v>757000</v>
      </c>
      <c r="H44" s="28">
        <v>561064.75</v>
      </c>
      <c r="I44" s="7">
        <f t="shared" si="0"/>
        <v>74.116875825627488</v>
      </c>
    </row>
    <row r="45" spans="2:9" ht="15.6" x14ac:dyDescent="0.3">
      <c r="B45" s="29" t="s">
        <v>23</v>
      </c>
      <c r="C45" s="24">
        <v>1</v>
      </c>
      <c r="D45" s="25">
        <v>1</v>
      </c>
      <c r="E45" s="26">
        <v>5507</v>
      </c>
      <c r="F45" s="27">
        <v>200</v>
      </c>
      <c r="G45" s="28">
        <f>G46</f>
        <v>340000</v>
      </c>
      <c r="H45" s="28">
        <f>H46</f>
        <v>339473.1</v>
      </c>
      <c r="I45" s="7">
        <f t="shared" si="0"/>
        <v>99.845029411764699</v>
      </c>
    </row>
    <row r="46" spans="2:9" ht="15.6" x14ac:dyDescent="0.3">
      <c r="B46" s="29" t="s">
        <v>24</v>
      </c>
      <c r="C46" s="24">
        <v>1</v>
      </c>
      <c r="D46" s="25">
        <v>1</v>
      </c>
      <c r="E46" s="26">
        <v>5507</v>
      </c>
      <c r="F46" s="27">
        <v>240</v>
      </c>
      <c r="G46" s="28">
        <v>340000</v>
      </c>
      <c r="H46" s="28">
        <v>339473.1</v>
      </c>
      <c r="I46" s="7">
        <f t="shared" si="0"/>
        <v>99.845029411764699</v>
      </c>
    </row>
    <row r="47" spans="2:9" ht="15.6" x14ac:dyDescent="0.3">
      <c r="B47" s="29" t="s">
        <v>18</v>
      </c>
      <c r="C47" s="24">
        <v>1</v>
      </c>
      <c r="D47" s="25">
        <v>1</v>
      </c>
      <c r="E47" s="26">
        <v>5507</v>
      </c>
      <c r="F47" s="27">
        <v>600</v>
      </c>
      <c r="G47" s="28">
        <f>G48</f>
        <v>27370000</v>
      </c>
      <c r="H47" s="28">
        <f>H48</f>
        <v>10956221.91</v>
      </c>
      <c r="I47" s="7">
        <f t="shared" si="0"/>
        <v>40.03003986116186</v>
      </c>
    </row>
    <row r="48" spans="2:9" ht="15.6" x14ac:dyDescent="0.3">
      <c r="B48" s="29" t="s">
        <v>20</v>
      </c>
      <c r="C48" s="24">
        <v>1</v>
      </c>
      <c r="D48" s="25">
        <v>1</v>
      </c>
      <c r="E48" s="26">
        <v>5507</v>
      </c>
      <c r="F48" s="27">
        <v>620</v>
      </c>
      <c r="G48" s="28">
        <v>27370000</v>
      </c>
      <c r="H48" s="28">
        <v>10956221.91</v>
      </c>
      <c r="I48" s="7">
        <f t="shared" si="0"/>
        <v>40.03003986116186</v>
      </c>
    </row>
    <row r="49" spans="2:9" ht="62.4" x14ac:dyDescent="0.3">
      <c r="B49" s="23" t="s">
        <v>238</v>
      </c>
      <c r="C49" s="24">
        <v>1</v>
      </c>
      <c r="D49" s="25">
        <v>1</v>
      </c>
      <c r="E49" s="26">
        <v>5608</v>
      </c>
      <c r="F49" s="27"/>
      <c r="G49" s="28">
        <f>G50</f>
        <v>986000</v>
      </c>
      <c r="H49" s="28">
        <f>H50</f>
        <v>986000</v>
      </c>
      <c r="I49" s="7">
        <f t="shared" si="0"/>
        <v>100</v>
      </c>
    </row>
    <row r="50" spans="2:9" ht="15.6" x14ac:dyDescent="0.3">
      <c r="B50" s="29" t="s">
        <v>18</v>
      </c>
      <c r="C50" s="24">
        <v>1</v>
      </c>
      <c r="D50" s="25">
        <v>1</v>
      </c>
      <c r="E50" s="26">
        <v>5608</v>
      </c>
      <c r="F50" s="27">
        <v>600</v>
      </c>
      <c r="G50" s="28">
        <f>G51+G52</f>
        <v>986000</v>
      </c>
      <c r="H50" s="28">
        <f>H51+H52</f>
        <v>986000</v>
      </c>
      <c r="I50" s="7">
        <f t="shared" si="0"/>
        <v>100</v>
      </c>
    </row>
    <row r="51" spans="2:9" ht="15.6" x14ac:dyDescent="0.3">
      <c r="B51" s="29" t="s">
        <v>19</v>
      </c>
      <c r="C51" s="24">
        <v>1</v>
      </c>
      <c r="D51" s="25">
        <v>1</v>
      </c>
      <c r="E51" s="26">
        <v>5608</v>
      </c>
      <c r="F51" s="27">
        <v>610</v>
      </c>
      <c r="G51" s="28">
        <v>436000</v>
      </c>
      <c r="H51" s="28">
        <v>436000</v>
      </c>
      <c r="I51" s="7">
        <f t="shared" si="0"/>
        <v>100</v>
      </c>
    </row>
    <row r="52" spans="2:9" ht="15.6" x14ac:dyDescent="0.3">
      <c r="B52" s="29" t="s">
        <v>20</v>
      </c>
      <c r="C52" s="24">
        <v>1</v>
      </c>
      <c r="D52" s="25">
        <v>1</v>
      </c>
      <c r="E52" s="26">
        <v>5608</v>
      </c>
      <c r="F52" s="27">
        <v>620</v>
      </c>
      <c r="G52" s="28">
        <v>550000</v>
      </c>
      <c r="H52" s="28">
        <v>550000</v>
      </c>
      <c r="I52" s="7">
        <f t="shared" si="0"/>
        <v>100</v>
      </c>
    </row>
    <row r="53" spans="2:9" ht="46.8" x14ac:dyDescent="0.3">
      <c r="B53" s="29" t="s">
        <v>21</v>
      </c>
      <c r="C53" s="24">
        <v>1</v>
      </c>
      <c r="D53" s="25">
        <v>1</v>
      </c>
      <c r="E53" s="26">
        <v>9999</v>
      </c>
      <c r="F53" s="27"/>
      <c r="G53" s="28">
        <f>G54</f>
        <v>2296356.7999999998</v>
      </c>
      <c r="H53" s="28">
        <f>H54</f>
        <v>1576905.28</v>
      </c>
      <c r="I53" s="7">
        <f t="shared" si="0"/>
        <v>68.669872208012279</v>
      </c>
    </row>
    <row r="54" spans="2:9" ht="15.6" x14ac:dyDescent="0.3">
      <c r="B54" s="29" t="s">
        <v>18</v>
      </c>
      <c r="C54" s="24">
        <v>1</v>
      </c>
      <c r="D54" s="25">
        <v>1</v>
      </c>
      <c r="E54" s="26">
        <v>9999</v>
      </c>
      <c r="F54" s="27">
        <v>600</v>
      </c>
      <c r="G54" s="28">
        <f>G55+G56</f>
        <v>2296356.7999999998</v>
      </c>
      <c r="H54" s="28">
        <f>H55+H56</f>
        <v>1576905.28</v>
      </c>
      <c r="I54" s="7">
        <f t="shared" si="0"/>
        <v>68.669872208012279</v>
      </c>
    </row>
    <row r="55" spans="2:9" ht="15.6" x14ac:dyDescent="0.3">
      <c r="B55" s="29" t="s">
        <v>19</v>
      </c>
      <c r="C55" s="24">
        <v>1</v>
      </c>
      <c r="D55" s="25">
        <v>1</v>
      </c>
      <c r="E55" s="26">
        <v>9999</v>
      </c>
      <c r="F55" s="27">
        <v>610</v>
      </c>
      <c r="G55" s="28">
        <v>173856.8</v>
      </c>
      <c r="H55" s="28">
        <v>141856.79999999999</v>
      </c>
      <c r="I55" s="7">
        <f t="shared" si="0"/>
        <v>81.594047514966334</v>
      </c>
    </row>
    <row r="56" spans="2:9" ht="15.6" x14ac:dyDescent="0.3">
      <c r="B56" s="29" t="s">
        <v>20</v>
      </c>
      <c r="C56" s="24">
        <v>1</v>
      </c>
      <c r="D56" s="25">
        <v>1</v>
      </c>
      <c r="E56" s="26">
        <v>9999</v>
      </c>
      <c r="F56" s="27">
        <v>620</v>
      </c>
      <c r="G56" s="28">
        <v>2122500</v>
      </c>
      <c r="H56" s="28">
        <v>1435048.48</v>
      </c>
      <c r="I56" s="7">
        <f t="shared" si="0"/>
        <v>67.611235806831573</v>
      </c>
    </row>
    <row r="57" spans="2:9" ht="46.8" x14ac:dyDescent="0.3">
      <c r="B57" s="29" t="s">
        <v>161</v>
      </c>
      <c r="C57" s="24">
        <v>1</v>
      </c>
      <c r="D57" s="25">
        <v>2</v>
      </c>
      <c r="E57" s="26">
        <v>0</v>
      </c>
      <c r="F57" s="30"/>
      <c r="G57" s="28">
        <f>G61+G58</f>
        <v>833500</v>
      </c>
      <c r="H57" s="28">
        <f>H61+H58</f>
        <v>487000</v>
      </c>
      <c r="I57" s="7">
        <f t="shared" si="0"/>
        <v>58.428314337132569</v>
      </c>
    </row>
    <row r="58" spans="2:9" ht="62.4" x14ac:dyDescent="0.3">
      <c r="B58" s="29" t="s">
        <v>226</v>
      </c>
      <c r="C58" s="24">
        <v>1</v>
      </c>
      <c r="D58" s="25">
        <v>2</v>
      </c>
      <c r="E58" s="26">
        <v>5614</v>
      </c>
      <c r="F58" s="27"/>
      <c r="G58" s="28">
        <f t="shared" ref="G58:H59" si="8">G59</f>
        <v>50000</v>
      </c>
      <c r="H58" s="28">
        <f t="shared" si="8"/>
        <v>50000</v>
      </c>
      <c r="I58" s="7">
        <f t="shared" si="0"/>
        <v>100</v>
      </c>
    </row>
    <row r="59" spans="2:9" ht="15.6" x14ac:dyDescent="0.3">
      <c r="B59" s="29" t="s">
        <v>18</v>
      </c>
      <c r="C59" s="24">
        <v>1</v>
      </c>
      <c r="D59" s="25">
        <v>2</v>
      </c>
      <c r="E59" s="26">
        <v>5614</v>
      </c>
      <c r="F59" s="27">
        <v>600</v>
      </c>
      <c r="G59" s="28">
        <f t="shared" si="8"/>
        <v>50000</v>
      </c>
      <c r="H59" s="28">
        <f t="shared" si="8"/>
        <v>50000</v>
      </c>
      <c r="I59" s="7">
        <f t="shared" si="0"/>
        <v>100</v>
      </c>
    </row>
    <row r="60" spans="2:9" ht="15.6" x14ac:dyDescent="0.3">
      <c r="B60" s="29" t="s">
        <v>19</v>
      </c>
      <c r="C60" s="24">
        <v>1</v>
      </c>
      <c r="D60" s="25">
        <v>2</v>
      </c>
      <c r="E60" s="26">
        <v>5614</v>
      </c>
      <c r="F60" s="30">
        <v>610</v>
      </c>
      <c r="G60" s="28">
        <v>50000</v>
      </c>
      <c r="H60" s="28">
        <v>50000</v>
      </c>
      <c r="I60" s="7">
        <f t="shared" si="0"/>
        <v>100</v>
      </c>
    </row>
    <row r="61" spans="2:9" ht="46.8" x14ac:dyDescent="0.3">
      <c r="B61" s="29" t="s">
        <v>162</v>
      </c>
      <c r="C61" s="24">
        <v>1</v>
      </c>
      <c r="D61" s="25">
        <v>2</v>
      </c>
      <c r="E61" s="26">
        <v>9999</v>
      </c>
      <c r="F61" s="30"/>
      <c r="G61" s="28">
        <f>G62</f>
        <v>783500</v>
      </c>
      <c r="H61" s="28">
        <f>H62</f>
        <v>437000</v>
      </c>
      <c r="I61" s="7">
        <f t="shared" si="0"/>
        <v>55.775366943203572</v>
      </c>
    </row>
    <row r="62" spans="2:9" ht="15.6" x14ac:dyDescent="0.3">
      <c r="B62" s="29" t="s">
        <v>18</v>
      </c>
      <c r="C62" s="24">
        <v>1</v>
      </c>
      <c r="D62" s="25">
        <v>2</v>
      </c>
      <c r="E62" s="26">
        <v>9999</v>
      </c>
      <c r="F62" s="27">
        <v>600</v>
      </c>
      <c r="G62" s="28">
        <f>G63+G64</f>
        <v>783500</v>
      </c>
      <c r="H62" s="28">
        <f>H63+H64</f>
        <v>437000</v>
      </c>
      <c r="I62" s="7">
        <f t="shared" si="0"/>
        <v>55.775366943203572</v>
      </c>
    </row>
    <row r="63" spans="2:9" ht="15.6" x14ac:dyDescent="0.3">
      <c r="B63" s="29" t="s">
        <v>19</v>
      </c>
      <c r="C63" s="24">
        <v>1</v>
      </c>
      <c r="D63" s="25">
        <v>2</v>
      </c>
      <c r="E63" s="26">
        <v>9999</v>
      </c>
      <c r="F63" s="27">
        <v>610</v>
      </c>
      <c r="G63" s="28">
        <v>158500</v>
      </c>
      <c r="H63" s="28">
        <v>158400</v>
      </c>
      <c r="I63" s="7">
        <f t="shared" si="0"/>
        <v>99.936908517350147</v>
      </c>
    </row>
    <row r="64" spans="2:9" ht="15.6" x14ac:dyDescent="0.3">
      <c r="B64" s="29" t="s">
        <v>20</v>
      </c>
      <c r="C64" s="24">
        <v>1</v>
      </c>
      <c r="D64" s="25">
        <v>2</v>
      </c>
      <c r="E64" s="26">
        <v>9999</v>
      </c>
      <c r="F64" s="27">
        <v>620</v>
      </c>
      <c r="G64" s="28">
        <v>625000</v>
      </c>
      <c r="H64" s="28">
        <v>278600</v>
      </c>
      <c r="I64" s="7">
        <f t="shared" si="0"/>
        <v>44.576000000000001</v>
      </c>
    </row>
    <row r="65" spans="2:9" ht="31.2" x14ac:dyDescent="0.3">
      <c r="B65" s="29" t="s">
        <v>163</v>
      </c>
      <c r="C65" s="24">
        <v>1</v>
      </c>
      <c r="D65" s="25">
        <v>3</v>
      </c>
      <c r="E65" s="26">
        <v>0</v>
      </c>
      <c r="F65" s="30"/>
      <c r="G65" s="28">
        <f>G66+G80+G74+G70+G77</f>
        <v>81894000</v>
      </c>
      <c r="H65" s="28">
        <f>H66+H80+H74+H70+H77</f>
        <v>54210755.439999998</v>
      </c>
      <c r="I65" s="7">
        <f t="shared" si="0"/>
        <v>66.1962481256258</v>
      </c>
    </row>
    <row r="66" spans="2:9" ht="46.8" x14ac:dyDescent="0.3">
      <c r="B66" s="23" t="s">
        <v>164</v>
      </c>
      <c r="C66" s="24">
        <v>1</v>
      </c>
      <c r="D66" s="25">
        <v>3</v>
      </c>
      <c r="E66" s="26">
        <v>59</v>
      </c>
      <c r="F66" s="27"/>
      <c r="G66" s="28">
        <f>G67</f>
        <v>78418200</v>
      </c>
      <c r="H66" s="28">
        <f>H67</f>
        <v>52230733.68</v>
      </c>
      <c r="I66" s="7">
        <f t="shared" si="0"/>
        <v>66.605371814196189</v>
      </c>
    </row>
    <row r="67" spans="2:9" ht="15.6" x14ac:dyDescent="0.3">
      <c r="B67" s="29" t="s">
        <v>18</v>
      </c>
      <c r="C67" s="24">
        <v>1</v>
      </c>
      <c r="D67" s="25">
        <v>3</v>
      </c>
      <c r="E67" s="26">
        <v>59</v>
      </c>
      <c r="F67" s="27">
        <v>600</v>
      </c>
      <c r="G67" s="28">
        <f>G68+G69</f>
        <v>78418200</v>
      </c>
      <c r="H67" s="28">
        <f>H68+H69</f>
        <v>52230733.68</v>
      </c>
      <c r="I67" s="7">
        <f t="shared" si="0"/>
        <v>66.605371814196189</v>
      </c>
    </row>
    <row r="68" spans="2:9" ht="15.6" x14ac:dyDescent="0.3">
      <c r="B68" s="29" t="s">
        <v>19</v>
      </c>
      <c r="C68" s="24">
        <v>1</v>
      </c>
      <c r="D68" s="25">
        <v>3</v>
      </c>
      <c r="E68" s="26">
        <v>59</v>
      </c>
      <c r="F68" s="27">
        <v>610</v>
      </c>
      <c r="G68" s="28">
        <v>30626400</v>
      </c>
      <c r="H68" s="28">
        <v>20977658</v>
      </c>
      <c r="I68" s="7">
        <f t="shared" si="0"/>
        <v>68.495343886320299</v>
      </c>
    </row>
    <row r="69" spans="2:9" ht="15.6" x14ac:dyDescent="0.3">
      <c r="B69" s="29" t="s">
        <v>20</v>
      </c>
      <c r="C69" s="24">
        <v>1</v>
      </c>
      <c r="D69" s="25">
        <v>3</v>
      </c>
      <c r="E69" s="26">
        <v>59</v>
      </c>
      <c r="F69" s="27">
        <v>620</v>
      </c>
      <c r="G69" s="28">
        <v>47791800</v>
      </c>
      <c r="H69" s="28">
        <v>31253075.68</v>
      </c>
      <c r="I69" s="7">
        <f t="shared" si="0"/>
        <v>65.394221770261836</v>
      </c>
    </row>
    <row r="70" spans="2:9" ht="46.8" x14ac:dyDescent="0.3">
      <c r="B70" s="29" t="s">
        <v>204</v>
      </c>
      <c r="C70" s="24">
        <v>1</v>
      </c>
      <c r="D70" s="25">
        <v>3</v>
      </c>
      <c r="E70" s="26">
        <v>2103</v>
      </c>
      <c r="F70" s="27"/>
      <c r="G70" s="28">
        <f>G71</f>
        <v>1750000</v>
      </c>
      <c r="H70" s="28">
        <f>H71</f>
        <v>930403</v>
      </c>
      <c r="I70" s="7">
        <f t="shared" si="0"/>
        <v>53.165885714285707</v>
      </c>
    </row>
    <row r="71" spans="2:9" ht="15.6" x14ac:dyDescent="0.3">
      <c r="B71" s="29" t="s">
        <v>18</v>
      </c>
      <c r="C71" s="24">
        <v>1</v>
      </c>
      <c r="D71" s="25">
        <v>3</v>
      </c>
      <c r="E71" s="26">
        <v>2103</v>
      </c>
      <c r="F71" s="27">
        <v>600</v>
      </c>
      <c r="G71" s="28">
        <f>G73+G72</f>
        <v>1750000</v>
      </c>
      <c r="H71" s="28">
        <f>H73+H72</f>
        <v>930403</v>
      </c>
      <c r="I71" s="7">
        <f t="shared" si="0"/>
        <v>53.165885714285707</v>
      </c>
    </row>
    <row r="72" spans="2:9" ht="15.6" x14ac:dyDescent="0.3">
      <c r="B72" s="29" t="s">
        <v>19</v>
      </c>
      <c r="C72" s="24">
        <v>1</v>
      </c>
      <c r="D72" s="25">
        <v>3</v>
      </c>
      <c r="E72" s="26">
        <v>2103</v>
      </c>
      <c r="F72" s="27">
        <v>610</v>
      </c>
      <c r="G72" s="28"/>
      <c r="H72" s="28"/>
      <c r="I72" s="7" t="e">
        <f t="shared" si="0"/>
        <v>#DIV/0!</v>
      </c>
    </row>
    <row r="73" spans="2:9" ht="15.6" x14ac:dyDescent="0.3">
      <c r="B73" s="29" t="s">
        <v>20</v>
      </c>
      <c r="C73" s="24">
        <v>1</v>
      </c>
      <c r="D73" s="25">
        <v>3</v>
      </c>
      <c r="E73" s="26">
        <v>2103</v>
      </c>
      <c r="F73" s="27">
        <v>620</v>
      </c>
      <c r="G73" s="28">
        <v>1750000</v>
      </c>
      <c r="H73" s="28">
        <v>930403</v>
      </c>
      <c r="I73" s="7">
        <f t="shared" si="0"/>
        <v>53.165885714285707</v>
      </c>
    </row>
    <row r="74" spans="2:9" ht="46.8" x14ac:dyDescent="0.3">
      <c r="B74" s="29" t="s">
        <v>150</v>
      </c>
      <c r="C74" s="24">
        <v>1</v>
      </c>
      <c r="D74" s="25">
        <v>3</v>
      </c>
      <c r="E74" s="26">
        <v>5608</v>
      </c>
      <c r="F74" s="27"/>
      <c r="G74" s="28">
        <f t="shared" ref="G74:H75" si="9">G75</f>
        <v>350300</v>
      </c>
      <c r="H74" s="28">
        <f t="shared" si="9"/>
        <v>350250</v>
      </c>
      <c r="I74" s="7">
        <f t="shared" ref="I74:I137" si="10">H74/G74*100</f>
        <v>99.98572652012561</v>
      </c>
    </row>
    <row r="75" spans="2:9" ht="15.6" x14ac:dyDescent="0.3">
      <c r="B75" s="29" t="s">
        <v>18</v>
      </c>
      <c r="C75" s="24">
        <v>1</v>
      </c>
      <c r="D75" s="25">
        <v>3</v>
      </c>
      <c r="E75" s="26">
        <v>5608</v>
      </c>
      <c r="F75" s="27">
        <v>600</v>
      </c>
      <c r="G75" s="28">
        <f t="shared" si="9"/>
        <v>350300</v>
      </c>
      <c r="H75" s="28">
        <f t="shared" si="9"/>
        <v>350250</v>
      </c>
      <c r="I75" s="7">
        <f t="shared" si="10"/>
        <v>99.98572652012561</v>
      </c>
    </row>
    <row r="76" spans="2:9" ht="15.6" x14ac:dyDescent="0.3">
      <c r="B76" s="29" t="s">
        <v>20</v>
      </c>
      <c r="C76" s="24">
        <v>1</v>
      </c>
      <c r="D76" s="25">
        <v>3</v>
      </c>
      <c r="E76" s="26">
        <v>5608</v>
      </c>
      <c r="F76" s="27">
        <v>620</v>
      </c>
      <c r="G76" s="28">
        <v>350300</v>
      </c>
      <c r="H76" s="28">
        <v>350250</v>
      </c>
      <c r="I76" s="7">
        <f t="shared" si="10"/>
        <v>99.98572652012561</v>
      </c>
    </row>
    <row r="77" spans="2:9" ht="46.8" x14ac:dyDescent="0.3">
      <c r="B77" s="29" t="s">
        <v>239</v>
      </c>
      <c r="C77" s="24">
        <v>1</v>
      </c>
      <c r="D77" s="25">
        <v>3</v>
      </c>
      <c r="E77" s="26">
        <v>5615</v>
      </c>
      <c r="F77" s="27"/>
      <c r="G77" s="28">
        <f t="shared" ref="G77:H78" si="11">G78</f>
        <v>75500</v>
      </c>
      <c r="H77" s="28">
        <f t="shared" si="11"/>
        <v>75500</v>
      </c>
      <c r="I77" s="7">
        <f t="shared" si="10"/>
        <v>100</v>
      </c>
    </row>
    <row r="78" spans="2:9" ht="15.6" x14ac:dyDescent="0.3">
      <c r="B78" s="29" t="s">
        <v>18</v>
      </c>
      <c r="C78" s="24">
        <v>1</v>
      </c>
      <c r="D78" s="25">
        <v>3</v>
      </c>
      <c r="E78" s="26">
        <v>5615</v>
      </c>
      <c r="F78" s="27">
        <v>600</v>
      </c>
      <c r="G78" s="28">
        <f t="shared" si="11"/>
        <v>75500</v>
      </c>
      <c r="H78" s="28">
        <f t="shared" si="11"/>
        <v>75500</v>
      </c>
      <c r="I78" s="7">
        <f t="shared" si="10"/>
        <v>100</v>
      </c>
    </row>
    <row r="79" spans="2:9" ht="15.6" x14ac:dyDescent="0.3">
      <c r="B79" s="29" t="s">
        <v>19</v>
      </c>
      <c r="C79" s="24">
        <v>1</v>
      </c>
      <c r="D79" s="25">
        <v>3</v>
      </c>
      <c r="E79" s="26">
        <v>5615</v>
      </c>
      <c r="F79" s="27">
        <v>610</v>
      </c>
      <c r="G79" s="28">
        <v>75500</v>
      </c>
      <c r="H79" s="28">
        <v>75500</v>
      </c>
      <c r="I79" s="7">
        <f t="shared" si="10"/>
        <v>100</v>
      </c>
    </row>
    <row r="80" spans="2:9" ht="31.2" x14ac:dyDescent="0.3">
      <c r="B80" s="23" t="s">
        <v>207</v>
      </c>
      <c r="C80" s="24">
        <v>1</v>
      </c>
      <c r="D80" s="25">
        <v>3</v>
      </c>
      <c r="E80" s="26">
        <v>9999</v>
      </c>
      <c r="F80" s="27"/>
      <c r="G80" s="28">
        <f t="shared" ref="G80:H81" si="12">G81</f>
        <v>1300000</v>
      </c>
      <c r="H80" s="28">
        <f t="shared" si="12"/>
        <v>623868.76</v>
      </c>
      <c r="I80" s="7">
        <f t="shared" si="10"/>
        <v>47.989904615384617</v>
      </c>
    </row>
    <row r="81" spans="2:9" ht="15.6" x14ac:dyDescent="0.3">
      <c r="B81" s="29" t="s">
        <v>18</v>
      </c>
      <c r="C81" s="24">
        <v>1</v>
      </c>
      <c r="D81" s="25">
        <v>3</v>
      </c>
      <c r="E81" s="26">
        <v>9999</v>
      </c>
      <c r="F81" s="27">
        <v>600</v>
      </c>
      <c r="G81" s="28">
        <f t="shared" si="12"/>
        <v>1300000</v>
      </c>
      <c r="H81" s="28">
        <f t="shared" si="12"/>
        <v>623868.76</v>
      </c>
      <c r="I81" s="7">
        <f t="shared" si="10"/>
        <v>47.989904615384617</v>
      </c>
    </row>
    <row r="82" spans="2:9" ht="15.6" x14ac:dyDescent="0.3">
      <c r="B82" s="29" t="s">
        <v>19</v>
      </c>
      <c r="C82" s="24">
        <v>1</v>
      </c>
      <c r="D82" s="25">
        <v>3</v>
      </c>
      <c r="E82" s="26">
        <v>9999</v>
      </c>
      <c r="F82" s="27">
        <v>610</v>
      </c>
      <c r="G82" s="28">
        <v>1300000</v>
      </c>
      <c r="H82" s="28">
        <v>623868.76</v>
      </c>
      <c r="I82" s="7">
        <f t="shared" si="10"/>
        <v>47.989904615384617</v>
      </c>
    </row>
    <row r="83" spans="2:9" ht="31.2" x14ac:dyDescent="0.3">
      <c r="B83" s="23" t="s">
        <v>62</v>
      </c>
      <c r="C83" s="24">
        <v>1</v>
      </c>
      <c r="D83" s="25">
        <v>4</v>
      </c>
      <c r="E83" s="26">
        <v>0</v>
      </c>
      <c r="F83" s="27"/>
      <c r="G83" s="28">
        <f t="shared" ref="G83:H84" si="13">G84</f>
        <v>442000</v>
      </c>
      <c r="H83" s="28">
        <f t="shared" si="13"/>
        <v>432840</v>
      </c>
      <c r="I83" s="7">
        <f t="shared" si="10"/>
        <v>97.927601809954751</v>
      </c>
    </row>
    <row r="84" spans="2:9" ht="46.8" x14ac:dyDescent="0.3">
      <c r="B84" s="23" t="s">
        <v>197</v>
      </c>
      <c r="C84" s="24">
        <v>1</v>
      </c>
      <c r="D84" s="25">
        <v>4</v>
      </c>
      <c r="E84" s="26">
        <v>9999</v>
      </c>
      <c r="F84" s="27"/>
      <c r="G84" s="28">
        <f t="shared" si="13"/>
        <v>442000</v>
      </c>
      <c r="H84" s="28">
        <f t="shared" si="13"/>
        <v>432840</v>
      </c>
      <c r="I84" s="7">
        <f t="shared" si="10"/>
        <v>97.927601809954751</v>
      </c>
    </row>
    <row r="85" spans="2:9" ht="15.6" x14ac:dyDescent="0.3">
      <c r="B85" s="29" t="s">
        <v>18</v>
      </c>
      <c r="C85" s="24">
        <v>1</v>
      </c>
      <c r="D85" s="25">
        <v>4</v>
      </c>
      <c r="E85" s="26">
        <v>9999</v>
      </c>
      <c r="F85" s="27">
        <v>600</v>
      </c>
      <c r="G85" s="28">
        <f>G86+G87</f>
        <v>442000</v>
      </c>
      <c r="H85" s="28">
        <f>H86+H87</f>
        <v>432840</v>
      </c>
      <c r="I85" s="7">
        <f t="shared" si="10"/>
        <v>97.927601809954751</v>
      </c>
    </row>
    <row r="86" spans="2:9" ht="15.6" x14ac:dyDescent="0.3">
      <c r="B86" s="29" t="s">
        <v>19</v>
      </c>
      <c r="C86" s="24">
        <v>1</v>
      </c>
      <c r="D86" s="25">
        <v>4</v>
      </c>
      <c r="E86" s="26">
        <v>9999</v>
      </c>
      <c r="F86" s="27">
        <v>610</v>
      </c>
      <c r="G86" s="28">
        <v>402000</v>
      </c>
      <c r="H86" s="28">
        <v>401840</v>
      </c>
      <c r="I86" s="7">
        <f t="shared" si="10"/>
        <v>99.960199004975124</v>
      </c>
    </row>
    <row r="87" spans="2:9" ht="15.6" x14ac:dyDescent="0.3">
      <c r="B87" s="29" t="s">
        <v>20</v>
      </c>
      <c r="C87" s="24">
        <v>1</v>
      </c>
      <c r="D87" s="25">
        <v>4</v>
      </c>
      <c r="E87" s="26">
        <v>9999</v>
      </c>
      <c r="F87" s="27">
        <v>620</v>
      </c>
      <c r="G87" s="28">
        <v>40000</v>
      </c>
      <c r="H87" s="28">
        <v>31000</v>
      </c>
      <c r="I87" s="7">
        <f t="shared" si="10"/>
        <v>77.5</v>
      </c>
    </row>
    <row r="88" spans="2:9" ht="46.8" x14ac:dyDescent="0.3">
      <c r="B88" s="23" t="s">
        <v>198</v>
      </c>
      <c r="C88" s="24">
        <v>1</v>
      </c>
      <c r="D88" s="25">
        <v>5</v>
      </c>
      <c r="E88" s="26">
        <v>0</v>
      </c>
      <c r="F88" s="27"/>
      <c r="G88" s="28">
        <f>G89</f>
        <v>43327200</v>
      </c>
      <c r="H88" s="28">
        <f>H89</f>
        <v>32700663.240000002</v>
      </c>
      <c r="I88" s="7">
        <f t="shared" si="10"/>
        <v>75.473751454051964</v>
      </c>
    </row>
    <row r="89" spans="2:9" ht="46.8" x14ac:dyDescent="0.3">
      <c r="B89" s="23" t="s">
        <v>199</v>
      </c>
      <c r="C89" s="24">
        <v>1</v>
      </c>
      <c r="D89" s="25">
        <v>5</v>
      </c>
      <c r="E89" s="26">
        <v>59</v>
      </c>
      <c r="F89" s="27"/>
      <c r="G89" s="28">
        <f>G90+G92+G94</f>
        <v>43327200</v>
      </c>
      <c r="H89" s="28">
        <f>H90+H92+H94</f>
        <v>32700663.240000002</v>
      </c>
      <c r="I89" s="7">
        <f t="shared" si="10"/>
        <v>75.473751454051964</v>
      </c>
    </row>
    <row r="90" spans="2:9" ht="31.2" x14ac:dyDescent="0.3">
      <c r="B90" s="29" t="s">
        <v>193</v>
      </c>
      <c r="C90" s="24">
        <v>1</v>
      </c>
      <c r="D90" s="25">
        <v>5</v>
      </c>
      <c r="E90" s="26">
        <v>59</v>
      </c>
      <c r="F90" s="27">
        <v>100</v>
      </c>
      <c r="G90" s="28">
        <f>G91</f>
        <v>40915785</v>
      </c>
      <c r="H90" s="28">
        <f>H91</f>
        <v>31147477.600000001</v>
      </c>
      <c r="I90" s="7">
        <f t="shared" si="10"/>
        <v>76.125821855794769</v>
      </c>
    </row>
    <row r="91" spans="2:9" ht="15.6" x14ac:dyDescent="0.3">
      <c r="B91" s="29" t="s">
        <v>194</v>
      </c>
      <c r="C91" s="24">
        <v>1</v>
      </c>
      <c r="D91" s="25">
        <v>5</v>
      </c>
      <c r="E91" s="26">
        <v>59</v>
      </c>
      <c r="F91" s="27">
        <v>110</v>
      </c>
      <c r="G91" s="28">
        <f>39811055+1104730</f>
        <v>40915785</v>
      </c>
      <c r="H91" s="28">
        <f>30058950.3+1088527.3</f>
        <v>31147477.600000001</v>
      </c>
      <c r="I91" s="7">
        <f t="shared" si="10"/>
        <v>76.125821855794769</v>
      </c>
    </row>
    <row r="92" spans="2:9" ht="15.6" x14ac:dyDescent="0.3">
      <c r="B92" s="29" t="s">
        <v>23</v>
      </c>
      <c r="C92" s="24">
        <v>1</v>
      </c>
      <c r="D92" s="25">
        <v>5</v>
      </c>
      <c r="E92" s="26">
        <v>59</v>
      </c>
      <c r="F92" s="27">
        <v>200</v>
      </c>
      <c r="G92" s="28">
        <f>G93</f>
        <v>2393415</v>
      </c>
      <c r="H92" s="28">
        <f>H93</f>
        <v>1542349.64</v>
      </c>
      <c r="I92" s="7">
        <f t="shared" si="10"/>
        <v>64.441379367974207</v>
      </c>
    </row>
    <row r="93" spans="2:9" ht="15.6" x14ac:dyDescent="0.3">
      <c r="B93" s="29" t="s">
        <v>24</v>
      </c>
      <c r="C93" s="24">
        <v>1</v>
      </c>
      <c r="D93" s="25">
        <v>5</v>
      </c>
      <c r="E93" s="26">
        <v>59</v>
      </c>
      <c r="F93" s="27">
        <v>240</v>
      </c>
      <c r="G93" s="28">
        <v>2393415</v>
      </c>
      <c r="H93" s="28">
        <v>1542349.64</v>
      </c>
      <c r="I93" s="7">
        <f t="shared" si="10"/>
        <v>64.441379367974207</v>
      </c>
    </row>
    <row r="94" spans="2:9" ht="15.6" x14ac:dyDescent="0.3">
      <c r="B94" s="29" t="s">
        <v>200</v>
      </c>
      <c r="C94" s="24">
        <v>1</v>
      </c>
      <c r="D94" s="25">
        <v>5</v>
      </c>
      <c r="E94" s="26">
        <v>59</v>
      </c>
      <c r="F94" s="27">
        <v>800</v>
      </c>
      <c r="G94" s="28">
        <f>G95</f>
        <v>18000</v>
      </c>
      <c r="H94" s="28">
        <f>H95</f>
        <v>10836</v>
      </c>
      <c r="I94" s="7">
        <f t="shared" si="10"/>
        <v>60.199999999999996</v>
      </c>
    </row>
    <row r="95" spans="2:9" ht="15.6" x14ac:dyDescent="0.3">
      <c r="B95" s="23" t="s">
        <v>201</v>
      </c>
      <c r="C95" s="24">
        <v>1</v>
      </c>
      <c r="D95" s="25">
        <v>5</v>
      </c>
      <c r="E95" s="26">
        <v>59</v>
      </c>
      <c r="F95" s="27">
        <v>850</v>
      </c>
      <c r="G95" s="28">
        <v>18000</v>
      </c>
      <c r="H95" s="28">
        <f>9602+1234</f>
        <v>10836</v>
      </c>
      <c r="I95" s="7">
        <f t="shared" si="10"/>
        <v>60.199999999999996</v>
      </c>
    </row>
    <row r="96" spans="2:9" ht="15.6" x14ac:dyDescent="0.3">
      <c r="B96" s="23" t="s">
        <v>202</v>
      </c>
      <c r="C96" s="24">
        <v>2</v>
      </c>
      <c r="D96" s="25">
        <v>0</v>
      </c>
      <c r="E96" s="26">
        <v>0</v>
      </c>
      <c r="F96" s="27"/>
      <c r="G96" s="28">
        <f>G97+G119+G132</f>
        <v>95480200</v>
      </c>
      <c r="H96" s="28">
        <f>H97+H119+H132</f>
        <v>75974438.239999995</v>
      </c>
      <c r="I96" s="7">
        <f t="shared" si="10"/>
        <v>79.570883010299511</v>
      </c>
    </row>
    <row r="97" spans="2:9" ht="31.2" x14ac:dyDescent="0.3">
      <c r="B97" s="23" t="s">
        <v>203</v>
      </c>
      <c r="C97" s="24">
        <v>2</v>
      </c>
      <c r="D97" s="25">
        <v>1</v>
      </c>
      <c r="E97" s="26">
        <v>0</v>
      </c>
      <c r="F97" s="27"/>
      <c r="G97" s="28">
        <f>G98+G101+G104+G107+G111+G116</f>
        <v>74853600</v>
      </c>
      <c r="H97" s="28">
        <f>H98+H101+H104+H107+H111+H116</f>
        <v>57519384.839999996</v>
      </c>
      <c r="I97" s="7">
        <f t="shared" si="10"/>
        <v>76.842509698932318</v>
      </c>
    </row>
    <row r="98" spans="2:9" ht="31.2" x14ac:dyDescent="0.3">
      <c r="B98" s="23" t="s">
        <v>16</v>
      </c>
      <c r="C98" s="24">
        <v>2</v>
      </c>
      <c r="D98" s="25">
        <v>1</v>
      </c>
      <c r="E98" s="26">
        <v>2104</v>
      </c>
      <c r="F98" s="27"/>
      <c r="G98" s="28">
        <f t="shared" ref="G98:H99" si="14">G99</f>
        <v>3105000</v>
      </c>
      <c r="H98" s="28">
        <f t="shared" si="14"/>
        <v>2713733.93</v>
      </c>
      <c r="I98" s="7">
        <f t="shared" si="10"/>
        <v>87.398838325281815</v>
      </c>
    </row>
    <row r="99" spans="2:9" ht="15.6" x14ac:dyDescent="0.3">
      <c r="B99" s="29" t="s">
        <v>18</v>
      </c>
      <c r="C99" s="24">
        <v>2</v>
      </c>
      <c r="D99" s="25">
        <v>1</v>
      </c>
      <c r="E99" s="26">
        <v>2104</v>
      </c>
      <c r="F99" s="27">
        <v>600</v>
      </c>
      <c r="G99" s="28">
        <f t="shared" si="14"/>
        <v>3105000</v>
      </c>
      <c r="H99" s="28">
        <f t="shared" si="14"/>
        <v>2713733.93</v>
      </c>
      <c r="I99" s="7">
        <f t="shared" si="10"/>
        <v>87.398838325281815</v>
      </c>
    </row>
    <row r="100" spans="2:9" ht="15.6" x14ac:dyDescent="0.3">
      <c r="B100" s="29" t="s">
        <v>19</v>
      </c>
      <c r="C100" s="24">
        <v>2</v>
      </c>
      <c r="D100" s="25">
        <v>1</v>
      </c>
      <c r="E100" s="26">
        <v>2104</v>
      </c>
      <c r="F100" s="27">
        <v>610</v>
      </c>
      <c r="G100" s="28">
        <v>3105000</v>
      </c>
      <c r="H100" s="28">
        <v>2713733.93</v>
      </c>
      <c r="I100" s="7">
        <f t="shared" si="10"/>
        <v>87.398838325281815</v>
      </c>
    </row>
    <row r="101" spans="2:9" ht="46.8" x14ac:dyDescent="0.3">
      <c r="B101" s="23" t="s">
        <v>166</v>
      </c>
      <c r="C101" s="24">
        <v>2</v>
      </c>
      <c r="D101" s="25">
        <v>1</v>
      </c>
      <c r="E101" s="26">
        <v>5260</v>
      </c>
      <c r="F101" s="27"/>
      <c r="G101" s="28">
        <f t="shared" ref="G101:H102" si="15">G102</f>
        <v>196000</v>
      </c>
      <c r="H101" s="28">
        <f t="shared" si="15"/>
        <v>173973.6</v>
      </c>
      <c r="I101" s="7">
        <f t="shared" si="10"/>
        <v>88.762040816326532</v>
      </c>
    </row>
    <row r="102" spans="2:9" ht="15.6" x14ac:dyDescent="0.3">
      <c r="B102" s="29" t="s">
        <v>122</v>
      </c>
      <c r="C102" s="24">
        <v>2</v>
      </c>
      <c r="D102" s="25">
        <v>1</v>
      </c>
      <c r="E102" s="26">
        <v>5260</v>
      </c>
      <c r="F102" s="27">
        <v>300</v>
      </c>
      <c r="G102" s="28">
        <f t="shared" si="15"/>
        <v>196000</v>
      </c>
      <c r="H102" s="28">
        <f t="shared" si="15"/>
        <v>173973.6</v>
      </c>
      <c r="I102" s="7">
        <f t="shared" si="10"/>
        <v>88.762040816326532</v>
      </c>
    </row>
    <row r="103" spans="2:9" ht="15.6" x14ac:dyDescent="0.3">
      <c r="B103" s="29" t="s">
        <v>123</v>
      </c>
      <c r="C103" s="24">
        <v>2</v>
      </c>
      <c r="D103" s="25">
        <v>1</v>
      </c>
      <c r="E103" s="26">
        <v>5260</v>
      </c>
      <c r="F103" s="27">
        <v>310</v>
      </c>
      <c r="G103" s="28">
        <v>196000</v>
      </c>
      <c r="H103" s="28">
        <v>173973.6</v>
      </c>
      <c r="I103" s="7">
        <f t="shared" si="10"/>
        <v>88.762040816326532</v>
      </c>
    </row>
    <row r="104" spans="2:9" ht="46.8" x14ac:dyDescent="0.3">
      <c r="B104" s="23" t="s">
        <v>167</v>
      </c>
      <c r="C104" s="24">
        <v>2</v>
      </c>
      <c r="D104" s="25">
        <v>1</v>
      </c>
      <c r="E104" s="26">
        <v>5407</v>
      </c>
      <c r="F104" s="27"/>
      <c r="G104" s="28">
        <f t="shared" ref="G104:H105" si="16">G105</f>
        <v>2755300</v>
      </c>
      <c r="H104" s="28">
        <f t="shared" si="16"/>
        <v>2377145.4</v>
      </c>
      <c r="I104" s="7">
        <f t="shared" si="10"/>
        <v>86.275374732334043</v>
      </c>
    </row>
    <row r="105" spans="2:9" ht="15.6" x14ac:dyDescent="0.3">
      <c r="B105" s="29" t="s">
        <v>18</v>
      </c>
      <c r="C105" s="24">
        <v>2</v>
      </c>
      <c r="D105" s="25">
        <v>1</v>
      </c>
      <c r="E105" s="26">
        <v>5407</v>
      </c>
      <c r="F105" s="27">
        <v>600</v>
      </c>
      <c r="G105" s="28">
        <f t="shared" si="16"/>
        <v>2755300</v>
      </c>
      <c r="H105" s="28">
        <f t="shared" si="16"/>
        <v>2377145.4</v>
      </c>
      <c r="I105" s="7">
        <f t="shared" si="10"/>
        <v>86.275374732334043</v>
      </c>
    </row>
    <row r="106" spans="2:9" ht="15.6" x14ac:dyDescent="0.3">
      <c r="B106" s="29" t="s">
        <v>19</v>
      </c>
      <c r="C106" s="24">
        <v>2</v>
      </c>
      <c r="D106" s="25">
        <v>1</v>
      </c>
      <c r="E106" s="26">
        <v>5407</v>
      </c>
      <c r="F106" s="27">
        <v>610</v>
      </c>
      <c r="G106" s="28">
        <v>2755300</v>
      </c>
      <c r="H106" s="28">
        <v>2377145.4</v>
      </c>
      <c r="I106" s="7">
        <f t="shared" si="10"/>
        <v>86.275374732334043</v>
      </c>
    </row>
    <row r="107" spans="2:9" ht="62.4" x14ac:dyDescent="0.3">
      <c r="B107" s="23" t="s">
        <v>168</v>
      </c>
      <c r="C107" s="24">
        <v>2</v>
      </c>
      <c r="D107" s="25">
        <v>1</v>
      </c>
      <c r="E107" s="26">
        <v>5508</v>
      </c>
      <c r="F107" s="27"/>
      <c r="G107" s="28">
        <f>G108</f>
        <v>46051300</v>
      </c>
      <c r="H107" s="28">
        <f>H108</f>
        <v>40665000</v>
      </c>
      <c r="I107" s="7">
        <f t="shared" si="10"/>
        <v>88.303696095441381</v>
      </c>
    </row>
    <row r="108" spans="2:9" ht="15.6" x14ac:dyDescent="0.3">
      <c r="B108" s="29" t="s">
        <v>122</v>
      </c>
      <c r="C108" s="24">
        <v>2</v>
      </c>
      <c r="D108" s="25">
        <v>1</v>
      </c>
      <c r="E108" s="26">
        <v>5508</v>
      </c>
      <c r="F108" s="27">
        <v>300</v>
      </c>
      <c r="G108" s="28">
        <f>G109+G110</f>
        <v>46051300</v>
      </c>
      <c r="H108" s="28">
        <f>H109+H110</f>
        <v>40665000</v>
      </c>
      <c r="I108" s="7">
        <f t="shared" si="10"/>
        <v>88.303696095441381</v>
      </c>
    </row>
    <row r="109" spans="2:9" ht="15.6" x14ac:dyDescent="0.3">
      <c r="B109" s="29" t="s">
        <v>123</v>
      </c>
      <c r="C109" s="24">
        <v>2</v>
      </c>
      <c r="D109" s="25">
        <v>1</v>
      </c>
      <c r="E109" s="26">
        <v>5508</v>
      </c>
      <c r="F109" s="27">
        <v>310</v>
      </c>
      <c r="G109" s="28">
        <v>45775669.149999999</v>
      </c>
      <c r="H109" s="28">
        <v>40389369.149999999</v>
      </c>
      <c r="I109" s="7">
        <f t="shared" si="10"/>
        <v>88.233268677406102</v>
      </c>
    </row>
    <row r="110" spans="2:9" ht="15.6" x14ac:dyDescent="0.3">
      <c r="B110" s="29" t="s">
        <v>34</v>
      </c>
      <c r="C110" s="24">
        <v>2</v>
      </c>
      <c r="D110" s="25">
        <v>1</v>
      </c>
      <c r="E110" s="26">
        <v>5508</v>
      </c>
      <c r="F110" s="27">
        <v>320</v>
      </c>
      <c r="G110" s="28">
        <v>275630.84999999998</v>
      </c>
      <c r="H110" s="28">
        <v>275630.84999999998</v>
      </c>
      <c r="I110" s="7">
        <f t="shared" si="10"/>
        <v>100</v>
      </c>
    </row>
    <row r="111" spans="2:9" ht="46.8" x14ac:dyDescent="0.3">
      <c r="B111" s="23" t="s">
        <v>169</v>
      </c>
      <c r="C111" s="24">
        <v>2</v>
      </c>
      <c r="D111" s="25">
        <v>1</v>
      </c>
      <c r="E111" s="26">
        <v>5509</v>
      </c>
      <c r="F111" s="27"/>
      <c r="G111" s="28">
        <f>G112+G114</f>
        <v>13174800</v>
      </c>
      <c r="H111" s="28">
        <f>H112+H114</f>
        <v>5481226.6900000004</v>
      </c>
      <c r="I111" s="7">
        <f t="shared" si="10"/>
        <v>41.603870191577862</v>
      </c>
    </row>
    <row r="112" spans="2:9" ht="31.2" x14ac:dyDescent="0.3">
      <c r="B112" s="29" t="s">
        <v>193</v>
      </c>
      <c r="C112" s="24">
        <v>2</v>
      </c>
      <c r="D112" s="25">
        <v>1</v>
      </c>
      <c r="E112" s="26">
        <v>5509</v>
      </c>
      <c r="F112" s="27">
        <v>100</v>
      </c>
      <c r="G112" s="28">
        <f>G113</f>
        <v>9979372</v>
      </c>
      <c r="H112" s="28">
        <f>H113</f>
        <v>4422614.2</v>
      </c>
      <c r="I112" s="7">
        <f t="shared" si="10"/>
        <v>44.317560263311165</v>
      </c>
    </row>
    <row r="113" spans="2:9" ht="15.6" x14ac:dyDescent="0.3">
      <c r="B113" s="29" t="s">
        <v>213</v>
      </c>
      <c r="C113" s="24">
        <v>2</v>
      </c>
      <c r="D113" s="25">
        <v>1</v>
      </c>
      <c r="E113" s="26">
        <v>5509</v>
      </c>
      <c r="F113" s="27">
        <v>120</v>
      </c>
      <c r="G113" s="28">
        <f>9653885.22+325486.78</f>
        <v>9979372</v>
      </c>
      <c r="H113" s="28">
        <f>4237227.53+185386.67</f>
        <v>4422614.2</v>
      </c>
      <c r="I113" s="7">
        <f t="shared" si="10"/>
        <v>44.317560263311165</v>
      </c>
    </row>
    <row r="114" spans="2:9" ht="15.6" x14ac:dyDescent="0.3">
      <c r="B114" s="29" t="s">
        <v>23</v>
      </c>
      <c r="C114" s="24">
        <v>2</v>
      </c>
      <c r="D114" s="25">
        <v>1</v>
      </c>
      <c r="E114" s="26">
        <v>5509</v>
      </c>
      <c r="F114" s="27">
        <v>200</v>
      </c>
      <c r="G114" s="28">
        <f>G115</f>
        <v>3195428</v>
      </c>
      <c r="H114" s="28">
        <f>H115</f>
        <v>1058612.49</v>
      </c>
      <c r="I114" s="7">
        <f t="shared" si="10"/>
        <v>33.128973333149737</v>
      </c>
    </row>
    <row r="115" spans="2:9" ht="15.6" x14ac:dyDescent="0.3">
      <c r="B115" s="29" t="s">
        <v>24</v>
      </c>
      <c r="C115" s="24">
        <v>2</v>
      </c>
      <c r="D115" s="25">
        <v>1</v>
      </c>
      <c r="E115" s="26">
        <v>5509</v>
      </c>
      <c r="F115" s="27">
        <v>240</v>
      </c>
      <c r="G115" s="28">
        <v>3195428</v>
      </c>
      <c r="H115" s="28">
        <v>1058612.49</v>
      </c>
      <c r="I115" s="7">
        <f t="shared" si="10"/>
        <v>33.128973333149737</v>
      </c>
    </row>
    <row r="116" spans="2:9" ht="46.8" x14ac:dyDescent="0.3">
      <c r="B116" s="23" t="s">
        <v>170</v>
      </c>
      <c r="C116" s="24">
        <v>2</v>
      </c>
      <c r="D116" s="25">
        <v>1</v>
      </c>
      <c r="E116" s="26">
        <v>5510</v>
      </c>
      <c r="F116" s="27"/>
      <c r="G116" s="28">
        <f t="shared" ref="G116:H117" si="17">G117</f>
        <v>9571200</v>
      </c>
      <c r="H116" s="28">
        <f t="shared" si="17"/>
        <v>6108305.2199999997</v>
      </c>
      <c r="I116" s="7">
        <f t="shared" si="10"/>
        <v>63.819638289869609</v>
      </c>
    </row>
    <row r="117" spans="2:9" ht="15.6" x14ac:dyDescent="0.3">
      <c r="B117" s="29" t="s">
        <v>18</v>
      </c>
      <c r="C117" s="24">
        <v>2</v>
      </c>
      <c r="D117" s="25">
        <v>1</v>
      </c>
      <c r="E117" s="26">
        <v>5510</v>
      </c>
      <c r="F117" s="27">
        <v>600</v>
      </c>
      <c r="G117" s="28">
        <f t="shared" si="17"/>
        <v>9571200</v>
      </c>
      <c r="H117" s="28">
        <f t="shared" si="17"/>
        <v>6108305.2199999997</v>
      </c>
      <c r="I117" s="7">
        <f t="shared" si="10"/>
        <v>63.819638289869609</v>
      </c>
    </row>
    <row r="118" spans="2:9" ht="15.6" x14ac:dyDescent="0.3">
      <c r="B118" s="29" t="s">
        <v>19</v>
      </c>
      <c r="C118" s="24">
        <v>2</v>
      </c>
      <c r="D118" s="25">
        <v>1</v>
      </c>
      <c r="E118" s="26">
        <v>5510</v>
      </c>
      <c r="F118" s="27">
        <v>610</v>
      </c>
      <c r="G118" s="28">
        <v>9571200</v>
      </c>
      <c r="H118" s="28">
        <v>6108305.2199999997</v>
      </c>
      <c r="I118" s="7">
        <f t="shared" si="10"/>
        <v>63.819638289869609</v>
      </c>
    </row>
    <row r="119" spans="2:9" ht="31.2" x14ac:dyDescent="0.3">
      <c r="B119" s="23" t="s">
        <v>32</v>
      </c>
      <c r="C119" s="24">
        <v>2</v>
      </c>
      <c r="D119" s="25">
        <v>2</v>
      </c>
      <c r="E119" s="26">
        <v>0</v>
      </c>
      <c r="F119" s="27"/>
      <c r="G119" s="28">
        <f>G120+G123+G126+G129</f>
        <v>6162500</v>
      </c>
      <c r="H119" s="28">
        <f>H120+H123+H126+H129</f>
        <v>3991008</v>
      </c>
      <c r="I119" s="7">
        <f t="shared" si="10"/>
        <v>64.762807302231238</v>
      </c>
    </row>
    <row r="120" spans="2:9" ht="62.4" x14ac:dyDescent="0.3">
      <c r="B120" s="23" t="s">
        <v>33</v>
      </c>
      <c r="C120" s="24">
        <v>2</v>
      </c>
      <c r="D120" s="25">
        <v>2</v>
      </c>
      <c r="E120" s="26">
        <v>3263</v>
      </c>
      <c r="F120" s="27"/>
      <c r="G120" s="28">
        <f t="shared" ref="G120:H121" si="18">G121</f>
        <v>4004500</v>
      </c>
      <c r="H120" s="28">
        <f t="shared" si="18"/>
        <v>2606518</v>
      </c>
      <c r="I120" s="7">
        <f t="shared" si="10"/>
        <v>65.089724060432019</v>
      </c>
    </row>
    <row r="121" spans="2:9" ht="15.6" x14ac:dyDescent="0.3">
      <c r="B121" s="29" t="s">
        <v>122</v>
      </c>
      <c r="C121" s="24">
        <v>2</v>
      </c>
      <c r="D121" s="25">
        <v>2</v>
      </c>
      <c r="E121" s="26">
        <v>3263</v>
      </c>
      <c r="F121" s="27">
        <v>300</v>
      </c>
      <c r="G121" s="28">
        <f t="shared" si="18"/>
        <v>4004500</v>
      </c>
      <c r="H121" s="28">
        <f t="shared" si="18"/>
        <v>2606518</v>
      </c>
      <c r="I121" s="7">
        <f t="shared" si="10"/>
        <v>65.089724060432019</v>
      </c>
    </row>
    <row r="122" spans="2:9" ht="15.6" x14ac:dyDescent="0.3">
      <c r="B122" s="29" t="s">
        <v>34</v>
      </c>
      <c r="C122" s="24">
        <v>2</v>
      </c>
      <c r="D122" s="25">
        <v>2</v>
      </c>
      <c r="E122" s="26">
        <v>3263</v>
      </c>
      <c r="F122" s="27">
        <v>320</v>
      </c>
      <c r="G122" s="28">
        <v>4004500</v>
      </c>
      <c r="H122" s="28">
        <v>2606518</v>
      </c>
      <c r="I122" s="7">
        <f t="shared" si="10"/>
        <v>65.089724060432019</v>
      </c>
    </row>
    <row r="123" spans="2:9" ht="46.8" x14ac:dyDescent="0.3">
      <c r="B123" s="23" t="s">
        <v>35</v>
      </c>
      <c r="C123" s="24">
        <v>2</v>
      </c>
      <c r="D123" s="25">
        <v>2</v>
      </c>
      <c r="E123" s="26">
        <v>3662</v>
      </c>
      <c r="F123" s="27"/>
      <c r="G123" s="28">
        <f t="shared" ref="G123:H124" si="19">G124</f>
        <v>938000</v>
      </c>
      <c r="H123" s="28">
        <f t="shared" si="19"/>
        <v>834000</v>
      </c>
      <c r="I123" s="7">
        <f t="shared" si="10"/>
        <v>88.912579957356073</v>
      </c>
    </row>
    <row r="124" spans="2:9" ht="15.6" x14ac:dyDescent="0.3">
      <c r="B124" s="29" t="s">
        <v>122</v>
      </c>
      <c r="C124" s="24">
        <v>2</v>
      </c>
      <c r="D124" s="25">
        <v>2</v>
      </c>
      <c r="E124" s="26">
        <v>3662</v>
      </c>
      <c r="F124" s="27">
        <v>300</v>
      </c>
      <c r="G124" s="28">
        <f t="shared" si="19"/>
        <v>938000</v>
      </c>
      <c r="H124" s="28">
        <f t="shared" si="19"/>
        <v>834000</v>
      </c>
      <c r="I124" s="7">
        <f t="shared" si="10"/>
        <v>88.912579957356073</v>
      </c>
    </row>
    <row r="125" spans="2:9" ht="15.6" x14ac:dyDescent="0.3">
      <c r="B125" s="29" t="s">
        <v>36</v>
      </c>
      <c r="C125" s="24">
        <v>2</v>
      </c>
      <c r="D125" s="25">
        <v>2</v>
      </c>
      <c r="E125" s="26">
        <v>3662</v>
      </c>
      <c r="F125" s="30">
        <v>360</v>
      </c>
      <c r="G125" s="28">
        <v>938000</v>
      </c>
      <c r="H125" s="28">
        <v>834000</v>
      </c>
      <c r="I125" s="7">
        <f t="shared" si="10"/>
        <v>88.912579957356073</v>
      </c>
    </row>
    <row r="126" spans="2:9" ht="31.2" x14ac:dyDescent="0.3">
      <c r="B126" s="23" t="s">
        <v>5</v>
      </c>
      <c r="C126" s="24">
        <v>2</v>
      </c>
      <c r="D126" s="25">
        <v>2</v>
      </c>
      <c r="E126" s="26">
        <v>7812</v>
      </c>
      <c r="F126" s="27"/>
      <c r="G126" s="28">
        <f t="shared" ref="G126:H127" si="20">G127</f>
        <v>1200000</v>
      </c>
      <c r="H126" s="28">
        <f t="shared" si="20"/>
        <v>550490</v>
      </c>
      <c r="I126" s="7">
        <f t="shared" si="10"/>
        <v>45.874166666666667</v>
      </c>
    </row>
    <row r="127" spans="2:9" ht="15.6" x14ac:dyDescent="0.3">
      <c r="B127" s="29" t="s">
        <v>200</v>
      </c>
      <c r="C127" s="24">
        <v>2</v>
      </c>
      <c r="D127" s="25">
        <v>2</v>
      </c>
      <c r="E127" s="26">
        <v>7812</v>
      </c>
      <c r="F127" s="27">
        <v>800</v>
      </c>
      <c r="G127" s="28">
        <f t="shared" si="20"/>
        <v>1200000</v>
      </c>
      <c r="H127" s="28">
        <f t="shared" si="20"/>
        <v>550490</v>
      </c>
      <c r="I127" s="7">
        <f t="shared" si="10"/>
        <v>45.874166666666667</v>
      </c>
    </row>
    <row r="128" spans="2:9" ht="31.2" x14ac:dyDescent="0.3">
      <c r="B128" s="31" t="s">
        <v>37</v>
      </c>
      <c r="C128" s="24">
        <v>2</v>
      </c>
      <c r="D128" s="25">
        <v>2</v>
      </c>
      <c r="E128" s="26">
        <v>7812</v>
      </c>
      <c r="F128" s="32">
        <v>810</v>
      </c>
      <c r="G128" s="28">
        <v>1200000</v>
      </c>
      <c r="H128" s="28">
        <v>550490</v>
      </c>
      <c r="I128" s="7">
        <f t="shared" si="10"/>
        <v>45.874166666666667</v>
      </c>
    </row>
    <row r="129" spans="2:9" ht="31.2" x14ac:dyDescent="0.3">
      <c r="B129" s="31" t="s">
        <v>6</v>
      </c>
      <c r="C129" s="24">
        <v>2</v>
      </c>
      <c r="D129" s="25">
        <v>2</v>
      </c>
      <c r="E129" s="26">
        <v>9999</v>
      </c>
      <c r="F129" s="32"/>
      <c r="G129" s="28">
        <f t="shared" ref="G129:H130" si="21">G130</f>
        <v>20000</v>
      </c>
      <c r="H129" s="28">
        <f t="shared" si="21"/>
        <v>0</v>
      </c>
      <c r="I129" s="7">
        <f t="shared" si="10"/>
        <v>0</v>
      </c>
    </row>
    <row r="130" spans="2:9" ht="15.6" x14ac:dyDescent="0.3">
      <c r="B130" s="31" t="s">
        <v>23</v>
      </c>
      <c r="C130" s="24">
        <v>2</v>
      </c>
      <c r="D130" s="25">
        <v>2</v>
      </c>
      <c r="E130" s="26">
        <v>9999</v>
      </c>
      <c r="F130" s="33">
        <v>200</v>
      </c>
      <c r="G130" s="28">
        <f t="shared" si="21"/>
        <v>20000</v>
      </c>
      <c r="H130" s="28">
        <f t="shared" si="21"/>
        <v>0</v>
      </c>
      <c r="I130" s="7">
        <f t="shared" si="10"/>
        <v>0</v>
      </c>
    </row>
    <row r="131" spans="2:9" ht="15.6" x14ac:dyDescent="0.3">
      <c r="B131" s="31" t="s">
        <v>24</v>
      </c>
      <c r="C131" s="24">
        <v>2</v>
      </c>
      <c r="D131" s="25">
        <v>2</v>
      </c>
      <c r="E131" s="26">
        <v>9999</v>
      </c>
      <c r="F131" s="33">
        <v>240</v>
      </c>
      <c r="G131" s="28">
        <v>20000</v>
      </c>
      <c r="H131" s="28">
        <v>0</v>
      </c>
      <c r="I131" s="7">
        <f t="shared" si="10"/>
        <v>0</v>
      </c>
    </row>
    <row r="132" spans="2:9" ht="31.2" x14ac:dyDescent="0.3">
      <c r="B132" s="34" t="s">
        <v>38</v>
      </c>
      <c r="C132" s="35">
        <v>2</v>
      </c>
      <c r="D132" s="36">
        <v>3</v>
      </c>
      <c r="E132" s="37">
        <v>0</v>
      </c>
      <c r="F132" s="33"/>
      <c r="G132" s="28">
        <f>G133+G136</f>
        <v>14464100</v>
      </c>
      <c r="H132" s="28">
        <f>H133+H136</f>
        <v>14464045.4</v>
      </c>
      <c r="I132" s="7">
        <f t="shared" si="10"/>
        <v>99.999622513671781</v>
      </c>
    </row>
    <row r="133" spans="2:9" ht="62.4" x14ac:dyDescent="0.3">
      <c r="B133" s="23" t="s">
        <v>171</v>
      </c>
      <c r="C133" s="35">
        <v>2</v>
      </c>
      <c r="D133" s="36">
        <v>3</v>
      </c>
      <c r="E133" s="37">
        <v>5511</v>
      </c>
      <c r="F133" s="27"/>
      <c r="G133" s="28">
        <f t="shared" ref="G133:H134" si="22">G134</f>
        <v>14455300</v>
      </c>
      <c r="H133" s="28">
        <f t="shared" si="22"/>
        <v>14455287</v>
      </c>
      <c r="I133" s="7">
        <f t="shared" si="10"/>
        <v>99.999910067587678</v>
      </c>
    </row>
    <row r="134" spans="2:9" ht="15.6" x14ac:dyDescent="0.3">
      <c r="B134" s="29" t="s">
        <v>23</v>
      </c>
      <c r="C134" s="24">
        <v>2</v>
      </c>
      <c r="D134" s="25">
        <v>3</v>
      </c>
      <c r="E134" s="26">
        <v>5511</v>
      </c>
      <c r="F134" s="27">
        <v>200</v>
      </c>
      <c r="G134" s="28">
        <f t="shared" si="22"/>
        <v>14455300</v>
      </c>
      <c r="H134" s="28">
        <f t="shared" si="22"/>
        <v>14455287</v>
      </c>
      <c r="I134" s="7">
        <f t="shared" si="10"/>
        <v>99.999910067587678</v>
      </c>
    </row>
    <row r="135" spans="2:9" ht="15.6" x14ac:dyDescent="0.3">
      <c r="B135" s="29" t="s">
        <v>24</v>
      </c>
      <c r="C135" s="24">
        <v>2</v>
      </c>
      <c r="D135" s="25">
        <v>3</v>
      </c>
      <c r="E135" s="26">
        <v>5511</v>
      </c>
      <c r="F135" s="27">
        <v>240</v>
      </c>
      <c r="G135" s="28">
        <v>14455300</v>
      </c>
      <c r="H135" s="28">
        <v>14455287</v>
      </c>
      <c r="I135" s="7">
        <f t="shared" si="10"/>
        <v>99.999910067587678</v>
      </c>
    </row>
    <row r="136" spans="2:9" ht="62.4" x14ac:dyDescent="0.3">
      <c r="B136" s="23" t="s">
        <v>175</v>
      </c>
      <c r="C136" s="24">
        <v>2</v>
      </c>
      <c r="D136" s="25">
        <v>3</v>
      </c>
      <c r="E136" s="26">
        <v>5512</v>
      </c>
      <c r="F136" s="27"/>
      <c r="G136" s="28">
        <f t="shared" ref="G136:H137" si="23">G137</f>
        <v>8800</v>
      </c>
      <c r="H136" s="28">
        <f t="shared" si="23"/>
        <v>8758.4</v>
      </c>
      <c r="I136" s="7">
        <f t="shared" si="10"/>
        <v>99.527272727272717</v>
      </c>
    </row>
    <row r="137" spans="2:9" ht="15.6" x14ac:dyDescent="0.3">
      <c r="B137" s="29" t="s">
        <v>122</v>
      </c>
      <c r="C137" s="24">
        <v>2</v>
      </c>
      <c r="D137" s="25">
        <v>3</v>
      </c>
      <c r="E137" s="26">
        <v>5512</v>
      </c>
      <c r="F137" s="27">
        <v>300</v>
      </c>
      <c r="G137" s="28">
        <f t="shared" si="23"/>
        <v>8800</v>
      </c>
      <c r="H137" s="28">
        <f t="shared" si="23"/>
        <v>8758.4</v>
      </c>
      <c r="I137" s="7">
        <f t="shared" si="10"/>
        <v>99.527272727272717</v>
      </c>
    </row>
    <row r="138" spans="2:9" ht="15.6" x14ac:dyDescent="0.3">
      <c r="B138" s="29" t="s">
        <v>34</v>
      </c>
      <c r="C138" s="24">
        <v>2</v>
      </c>
      <c r="D138" s="25">
        <v>3</v>
      </c>
      <c r="E138" s="26">
        <v>5512</v>
      </c>
      <c r="F138" s="27">
        <v>320</v>
      </c>
      <c r="G138" s="28">
        <v>8800</v>
      </c>
      <c r="H138" s="28">
        <v>8758.4</v>
      </c>
      <c r="I138" s="7">
        <f t="shared" ref="I138:I201" si="24">H138/G138*100</f>
        <v>99.527272727272717</v>
      </c>
    </row>
    <row r="139" spans="2:9" ht="31.2" x14ac:dyDescent="0.3">
      <c r="B139" s="23" t="s">
        <v>39</v>
      </c>
      <c r="C139" s="24">
        <v>3</v>
      </c>
      <c r="D139" s="25">
        <v>0</v>
      </c>
      <c r="E139" s="26">
        <v>0</v>
      </c>
      <c r="F139" s="27"/>
      <c r="G139" s="28">
        <f>G140+G143</f>
        <v>1132434.48</v>
      </c>
      <c r="H139" s="28">
        <f>H140+H143</f>
        <v>156945</v>
      </c>
      <c r="I139" s="7">
        <f t="shared" si="24"/>
        <v>13.859079953128944</v>
      </c>
    </row>
    <row r="140" spans="2:9" ht="62.4" x14ac:dyDescent="0.3">
      <c r="B140" s="23" t="s">
        <v>40</v>
      </c>
      <c r="C140" s="24">
        <v>3</v>
      </c>
      <c r="D140" s="25">
        <v>0</v>
      </c>
      <c r="E140" s="26">
        <v>2106</v>
      </c>
      <c r="F140" s="27"/>
      <c r="G140" s="28">
        <f t="shared" ref="G140:H141" si="25">G141</f>
        <v>11324.35</v>
      </c>
      <c r="H140" s="28">
        <f t="shared" si="25"/>
        <v>1569.45</v>
      </c>
      <c r="I140" s="7">
        <f t="shared" si="24"/>
        <v>13.859073589212626</v>
      </c>
    </row>
    <row r="141" spans="2:9" ht="15.6" x14ac:dyDescent="0.3">
      <c r="B141" s="29" t="s">
        <v>23</v>
      </c>
      <c r="C141" s="24">
        <v>3</v>
      </c>
      <c r="D141" s="25">
        <v>0</v>
      </c>
      <c r="E141" s="26">
        <v>2106</v>
      </c>
      <c r="F141" s="27">
        <v>200</v>
      </c>
      <c r="G141" s="28">
        <f t="shared" si="25"/>
        <v>11324.35</v>
      </c>
      <c r="H141" s="28">
        <f t="shared" si="25"/>
        <v>1569.45</v>
      </c>
      <c r="I141" s="7">
        <f t="shared" si="24"/>
        <v>13.859073589212626</v>
      </c>
    </row>
    <row r="142" spans="2:9" ht="15.6" x14ac:dyDescent="0.3">
      <c r="B142" s="29" t="s">
        <v>24</v>
      </c>
      <c r="C142" s="24">
        <v>3</v>
      </c>
      <c r="D142" s="25">
        <v>0</v>
      </c>
      <c r="E142" s="26">
        <v>2106</v>
      </c>
      <c r="F142" s="27">
        <v>240</v>
      </c>
      <c r="G142" s="28">
        <f>10540.35+784</f>
        <v>11324.35</v>
      </c>
      <c r="H142" s="28">
        <f>785.45+784</f>
        <v>1569.45</v>
      </c>
      <c r="I142" s="7">
        <f t="shared" si="24"/>
        <v>13.859073589212626</v>
      </c>
    </row>
    <row r="143" spans="2:9" ht="46.8" x14ac:dyDescent="0.3">
      <c r="B143" s="29" t="s">
        <v>7</v>
      </c>
      <c r="C143" s="24">
        <v>3</v>
      </c>
      <c r="D143" s="25">
        <v>0</v>
      </c>
      <c r="E143" s="26">
        <v>5431</v>
      </c>
      <c r="F143" s="27"/>
      <c r="G143" s="28">
        <f t="shared" ref="G143:H144" si="26">G144</f>
        <v>1121110.1299999999</v>
      </c>
      <c r="H143" s="28">
        <f t="shared" si="26"/>
        <v>155375.54999999999</v>
      </c>
      <c r="I143" s="7">
        <f t="shared" si="24"/>
        <v>13.859080017410957</v>
      </c>
    </row>
    <row r="144" spans="2:9" ht="15.6" x14ac:dyDescent="0.3">
      <c r="B144" s="29" t="s">
        <v>23</v>
      </c>
      <c r="C144" s="24">
        <v>3</v>
      </c>
      <c r="D144" s="25">
        <v>0</v>
      </c>
      <c r="E144" s="26">
        <v>5431</v>
      </c>
      <c r="F144" s="27">
        <v>200</v>
      </c>
      <c r="G144" s="28">
        <f t="shared" si="26"/>
        <v>1121110.1299999999</v>
      </c>
      <c r="H144" s="28">
        <f t="shared" si="26"/>
        <v>155375.54999999999</v>
      </c>
      <c r="I144" s="7">
        <f t="shared" si="24"/>
        <v>13.859080017410957</v>
      </c>
    </row>
    <row r="145" spans="2:9" ht="15.6" x14ac:dyDescent="0.3">
      <c r="B145" s="29" t="s">
        <v>24</v>
      </c>
      <c r="C145" s="24">
        <v>3</v>
      </c>
      <c r="D145" s="25">
        <v>0</v>
      </c>
      <c r="E145" s="26">
        <v>5431</v>
      </c>
      <c r="F145" s="27">
        <v>240</v>
      </c>
      <c r="G145" s="28">
        <f>1043494.13+77616</f>
        <v>1121110.1299999999</v>
      </c>
      <c r="H145" s="28">
        <f>77759.55+77616</f>
        <v>155375.54999999999</v>
      </c>
      <c r="I145" s="7">
        <f t="shared" si="24"/>
        <v>13.859080017410957</v>
      </c>
    </row>
    <row r="146" spans="2:9" ht="31.2" x14ac:dyDescent="0.3">
      <c r="B146" s="23" t="s">
        <v>41</v>
      </c>
      <c r="C146" s="24">
        <v>4</v>
      </c>
      <c r="D146" s="25">
        <v>0</v>
      </c>
      <c r="E146" s="26">
        <v>0</v>
      </c>
      <c r="F146" s="27"/>
      <c r="G146" s="28">
        <f>G147+G177+G193+G197</f>
        <v>234057236.01999998</v>
      </c>
      <c r="H146" s="28">
        <f>H147+H177+H193+H197</f>
        <v>157951758.71000001</v>
      </c>
      <c r="I146" s="7">
        <f t="shared" si="24"/>
        <v>67.484245048720979</v>
      </c>
    </row>
    <row r="147" spans="2:9" ht="46.8" x14ac:dyDescent="0.3">
      <c r="B147" s="23" t="s">
        <v>42</v>
      </c>
      <c r="C147" s="24">
        <v>4</v>
      </c>
      <c r="D147" s="25">
        <v>1</v>
      </c>
      <c r="E147" s="26">
        <v>0</v>
      </c>
      <c r="F147" s="27"/>
      <c r="G147" s="28">
        <f>G148+G151+G158+G161+G170+G167+G173+G164+G155</f>
        <v>129356381.56</v>
      </c>
      <c r="H147" s="28">
        <f>H148+H151+H158+H161+H170+H167+H173+H164+H155</f>
        <v>83797077.859999999</v>
      </c>
      <c r="I147" s="7">
        <f t="shared" si="24"/>
        <v>64.780010734245835</v>
      </c>
    </row>
    <row r="148" spans="2:9" ht="62.4" x14ac:dyDescent="0.3">
      <c r="B148" s="23" t="s">
        <v>43</v>
      </c>
      <c r="C148" s="24">
        <v>4</v>
      </c>
      <c r="D148" s="25">
        <v>1</v>
      </c>
      <c r="E148" s="26">
        <v>59</v>
      </c>
      <c r="F148" s="27"/>
      <c r="G148" s="28">
        <f t="shared" ref="G148:H149" si="27">G149</f>
        <v>51169908</v>
      </c>
      <c r="H148" s="28">
        <f t="shared" si="27"/>
        <v>40718255.490000002</v>
      </c>
      <c r="I148" s="7">
        <f t="shared" si="24"/>
        <v>79.57461148845529</v>
      </c>
    </row>
    <row r="149" spans="2:9" ht="15.6" x14ac:dyDescent="0.3">
      <c r="B149" s="29" t="s">
        <v>18</v>
      </c>
      <c r="C149" s="24">
        <v>4</v>
      </c>
      <c r="D149" s="25">
        <v>1</v>
      </c>
      <c r="E149" s="26">
        <v>59</v>
      </c>
      <c r="F149" s="27">
        <v>600</v>
      </c>
      <c r="G149" s="28">
        <f t="shared" si="27"/>
        <v>51169908</v>
      </c>
      <c r="H149" s="28">
        <f t="shared" si="27"/>
        <v>40718255.490000002</v>
      </c>
      <c r="I149" s="7">
        <f t="shared" si="24"/>
        <v>79.57461148845529</v>
      </c>
    </row>
    <row r="150" spans="2:9" ht="15.6" x14ac:dyDescent="0.3">
      <c r="B150" s="29" t="s">
        <v>20</v>
      </c>
      <c r="C150" s="24">
        <v>4</v>
      </c>
      <c r="D150" s="25">
        <v>1</v>
      </c>
      <c r="E150" s="26">
        <v>59</v>
      </c>
      <c r="F150" s="27">
        <v>620</v>
      </c>
      <c r="G150" s="28">
        <v>51169908</v>
      </c>
      <c r="H150" s="28">
        <v>40718255.490000002</v>
      </c>
      <c r="I150" s="7">
        <f t="shared" si="24"/>
        <v>79.57461148845529</v>
      </c>
    </row>
    <row r="151" spans="2:9" ht="62.4" x14ac:dyDescent="0.3">
      <c r="B151" s="23" t="s">
        <v>128</v>
      </c>
      <c r="C151" s="24">
        <v>4</v>
      </c>
      <c r="D151" s="25">
        <v>1</v>
      </c>
      <c r="E151" s="26">
        <v>2108</v>
      </c>
      <c r="F151" s="27"/>
      <c r="G151" s="28">
        <f>G152</f>
        <v>519937.54</v>
      </c>
      <c r="H151" s="28">
        <f>H152</f>
        <v>404746</v>
      </c>
      <c r="I151" s="7">
        <f t="shared" si="24"/>
        <v>77.845119627253695</v>
      </c>
    </row>
    <row r="152" spans="2:9" ht="15.6" x14ac:dyDescent="0.3">
      <c r="B152" s="29" t="s">
        <v>18</v>
      </c>
      <c r="C152" s="24">
        <v>4</v>
      </c>
      <c r="D152" s="25">
        <v>1</v>
      </c>
      <c r="E152" s="26">
        <v>2108</v>
      </c>
      <c r="F152" s="27">
        <v>600</v>
      </c>
      <c r="G152" s="28">
        <f>G153+G154</f>
        <v>519937.54</v>
      </c>
      <c r="H152" s="28">
        <f>H153+H154</f>
        <v>404746</v>
      </c>
      <c r="I152" s="7">
        <f t="shared" si="24"/>
        <v>77.845119627253695</v>
      </c>
    </row>
    <row r="153" spans="2:9" ht="15.6" x14ac:dyDescent="0.3">
      <c r="B153" s="29" t="s">
        <v>19</v>
      </c>
      <c r="C153" s="24">
        <v>4</v>
      </c>
      <c r="D153" s="25">
        <v>1</v>
      </c>
      <c r="E153" s="26">
        <v>2108</v>
      </c>
      <c r="F153" s="27">
        <v>610</v>
      </c>
      <c r="G153" s="28">
        <v>106800</v>
      </c>
      <c r="H153" s="28">
        <v>0</v>
      </c>
      <c r="I153" s="7">
        <f t="shared" si="24"/>
        <v>0</v>
      </c>
    </row>
    <row r="154" spans="2:9" ht="15.6" x14ac:dyDescent="0.3">
      <c r="B154" s="29" t="s">
        <v>20</v>
      </c>
      <c r="C154" s="24">
        <v>4</v>
      </c>
      <c r="D154" s="25">
        <v>1</v>
      </c>
      <c r="E154" s="26">
        <v>2108</v>
      </c>
      <c r="F154" s="27">
        <v>620</v>
      </c>
      <c r="G154" s="28">
        <v>413137.54</v>
      </c>
      <c r="H154" s="28">
        <v>404746</v>
      </c>
      <c r="I154" s="7">
        <f t="shared" si="24"/>
        <v>97.968826555921311</v>
      </c>
    </row>
    <row r="155" spans="2:9" ht="46.8" x14ac:dyDescent="0.3">
      <c r="B155" s="29" t="s">
        <v>151</v>
      </c>
      <c r="C155" s="24">
        <v>4</v>
      </c>
      <c r="D155" s="25">
        <v>1</v>
      </c>
      <c r="E155" s="26">
        <v>4207</v>
      </c>
      <c r="F155" s="27"/>
      <c r="G155" s="28">
        <f t="shared" ref="G155:H156" si="28">G156</f>
        <v>72702336.019999996</v>
      </c>
      <c r="H155" s="28">
        <f t="shared" si="28"/>
        <v>40175235.450000003</v>
      </c>
      <c r="I155" s="7">
        <f t="shared" si="24"/>
        <v>55.259896241776914</v>
      </c>
    </row>
    <row r="156" spans="2:9" ht="15.6" x14ac:dyDescent="0.3">
      <c r="B156" s="29" t="s">
        <v>89</v>
      </c>
      <c r="C156" s="24">
        <v>4</v>
      </c>
      <c r="D156" s="25">
        <v>1</v>
      </c>
      <c r="E156" s="26">
        <v>4207</v>
      </c>
      <c r="F156" s="27">
        <v>400</v>
      </c>
      <c r="G156" s="28">
        <f t="shared" si="28"/>
        <v>72702336.019999996</v>
      </c>
      <c r="H156" s="28">
        <f t="shared" si="28"/>
        <v>40175235.450000003</v>
      </c>
      <c r="I156" s="7">
        <f t="shared" si="24"/>
        <v>55.259896241776914</v>
      </c>
    </row>
    <row r="157" spans="2:9" ht="15.6" x14ac:dyDescent="0.3">
      <c r="B157" s="29" t="s">
        <v>90</v>
      </c>
      <c r="C157" s="24">
        <v>4</v>
      </c>
      <c r="D157" s="25">
        <v>1</v>
      </c>
      <c r="E157" s="26">
        <v>4207</v>
      </c>
      <c r="F157" s="27">
        <v>410</v>
      </c>
      <c r="G157" s="28">
        <v>72702336.019999996</v>
      </c>
      <c r="H157" s="28">
        <v>40175235.450000003</v>
      </c>
      <c r="I157" s="7">
        <f t="shared" si="24"/>
        <v>55.259896241776914</v>
      </c>
    </row>
    <row r="158" spans="2:9" ht="78" x14ac:dyDescent="0.3">
      <c r="B158" s="23" t="s">
        <v>100</v>
      </c>
      <c r="C158" s="24">
        <v>4</v>
      </c>
      <c r="D158" s="25">
        <v>1</v>
      </c>
      <c r="E158" s="26">
        <v>5144</v>
      </c>
      <c r="F158" s="27"/>
      <c r="G158" s="28">
        <f t="shared" ref="G158:H159" si="29">G159</f>
        <v>10000</v>
      </c>
      <c r="H158" s="28">
        <f t="shared" si="29"/>
        <v>10000</v>
      </c>
      <c r="I158" s="7">
        <f t="shared" si="24"/>
        <v>100</v>
      </c>
    </row>
    <row r="159" spans="2:9" ht="15.6" x14ac:dyDescent="0.3">
      <c r="B159" s="29" t="s">
        <v>18</v>
      </c>
      <c r="C159" s="24">
        <v>4</v>
      </c>
      <c r="D159" s="25">
        <v>1</v>
      </c>
      <c r="E159" s="26">
        <v>5144</v>
      </c>
      <c r="F159" s="27">
        <v>600</v>
      </c>
      <c r="G159" s="28">
        <f t="shared" si="29"/>
        <v>10000</v>
      </c>
      <c r="H159" s="28">
        <f t="shared" si="29"/>
        <v>10000</v>
      </c>
      <c r="I159" s="7">
        <f t="shared" si="24"/>
        <v>100</v>
      </c>
    </row>
    <row r="160" spans="2:9" ht="15.6" x14ac:dyDescent="0.3">
      <c r="B160" s="29" t="s">
        <v>20</v>
      </c>
      <c r="C160" s="24">
        <v>4</v>
      </c>
      <c r="D160" s="25">
        <v>1</v>
      </c>
      <c r="E160" s="26">
        <v>5144</v>
      </c>
      <c r="F160" s="27">
        <v>620</v>
      </c>
      <c r="G160" s="28">
        <v>10000</v>
      </c>
      <c r="H160" s="28">
        <v>10000</v>
      </c>
      <c r="I160" s="7">
        <f t="shared" si="24"/>
        <v>100</v>
      </c>
    </row>
    <row r="161" spans="2:9" ht="62.4" x14ac:dyDescent="0.3">
      <c r="B161" s="23" t="s">
        <v>101</v>
      </c>
      <c r="C161" s="24">
        <v>4</v>
      </c>
      <c r="D161" s="25">
        <v>1</v>
      </c>
      <c r="E161" s="26">
        <v>5417</v>
      </c>
      <c r="F161" s="27"/>
      <c r="G161" s="28">
        <f>G162</f>
        <v>605200</v>
      </c>
      <c r="H161" s="28">
        <f>H162+H164</f>
        <v>0</v>
      </c>
      <c r="I161" s="7">
        <f t="shared" si="24"/>
        <v>0</v>
      </c>
    </row>
    <row r="162" spans="2:9" ht="15.6" x14ac:dyDescent="0.3">
      <c r="B162" s="29" t="s">
        <v>18</v>
      </c>
      <c r="C162" s="24">
        <v>4</v>
      </c>
      <c r="D162" s="25">
        <v>1</v>
      </c>
      <c r="E162" s="26">
        <v>5417</v>
      </c>
      <c r="F162" s="27">
        <v>600</v>
      </c>
      <c r="G162" s="28">
        <f>G163</f>
        <v>605200</v>
      </c>
      <c r="H162" s="28">
        <f>H163</f>
        <v>0</v>
      </c>
      <c r="I162" s="7">
        <f t="shared" si="24"/>
        <v>0</v>
      </c>
    </row>
    <row r="163" spans="2:9" ht="15.6" x14ac:dyDescent="0.3">
      <c r="B163" s="29" t="s">
        <v>19</v>
      </c>
      <c r="C163" s="24">
        <v>4</v>
      </c>
      <c r="D163" s="25">
        <v>1</v>
      </c>
      <c r="E163" s="26">
        <v>5417</v>
      </c>
      <c r="F163" s="27">
        <v>610</v>
      </c>
      <c r="G163" s="28">
        <v>605200</v>
      </c>
      <c r="H163" s="28">
        <v>0</v>
      </c>
      <c r="I163" s="7">
        <f t="shared" si="24"/>
        <v>0</v>
      </c>
    </row>
    <row r="164" spans="2:9" ht="62.4" x14ac:dyDescent="0.3">
      <c r="B164" s="29" t="s">
        <v>189</v>
      </c>
      <c r="C164" s="24">
        <v>4</v>
      </c>
      <c r="D164" s="25">
        <v>1</v>
      </c>
      <c r="E164" s="26">
        <v>5418</v>
      </c>
      <c r="F164" s="27"/>
      <c r="G164" s="28">
        <f>G165</f>
        <v>66800</v>
      </c>
      <c r="H164" s="28">
        <f>H165+H166</f>
        <v>0</v>
      </c>
      <c r="I164" s="7">
        <f t="shared" si="24"/>
        <v>0</v>
      </c>
    </row>
    <row r="165" spans="2:9" ht="15.6" x14ac:dyDescent="0.3">
      <c r="B165" s="29" t="s">
        <v>18</v>
      </c>
      <c r="C165" s="24">
        <v>4</v>
      </c>
      <c r="D165" s="25">
        <v>1</v>
      </c>
      <c r="E165" s="26">
        <v>5418</v>
      </c>
      <c r="F165" s="27">
        <v>600</v>
      </c>
      <c r="G165" s="28">
        <f>G166</f>
        <v>66800</v>
      </c>
      <c r="H165" s="28">
        <f>H166</f>
        <v>0</v>
      </c>
      <c r="I165" s="7">
        <f t="shared" si="24"/>
        <v>0</v>
      </c>
    </row>
    <row r="166" spans="2:9" ht="15.6" x14ac:dyDescent="0.3">
      <c r="B166" s="29" t="s">
        <v>20</v>
      </c>
      <c r="C166" s="24">
        <v>4</v>
      </c>
      <c r="D166" s="25">
        <v>1</v>
      </c>
      <c r="E166" s="26">
        <v>5418</v>
      </c>
      <c r="F166" s="27">
        <v>620</v>
      </c>
      <c r="G166" s="28">
        <v>66800</v>
      </c>
      <c r="H166" s="28">
        <v>0</v>
      </c>
      <c r="I166" s="7">
        <f t="shared" si="24"/>
        <v>0</v>
      </c>
    </row>
    <row r="167" spans="2:9" ht="109.2" x14ac:dyDescent="0.3">
      <c r="B167" s="29" t="s">
        <v>190</v>
      </c>
      <c r="C167" s="24">
        <v>4</v>
      </c>
      <c r="D167" s="25">
        <v>1</v>
      </c>
      <c r="E167" s="26">
        <v>5471</v>
      </c>
      <c r="F167" s="27"/>
      <c r="G167" s="28">
        <f t="shared" ref="G167:H168" si="30">G168</f>
        <v>2586200</v>
      </c>
      <c r="H167" s="28">
        <f t="shared" si="30"/>
        <v>1455000</v>
      </c>
      <c r="I167" s="7">
        <f t="shared" si="24"/>
        <v>56.260150027066736</v>
      </c>
    </row>
    <row r="168" spans="2:9" ht="15.6" x14ac:dyDescent="0.3">
      <c r="B168" s="29" t="s">
        <v>18</v>
      </c>
      <c r="C168" s="24">
        <v>4</v>
      </c>
      <c r="D168" s="25">
        <v>1</v>
      </c>
      <c r="E168" s="26">
        <v>5471</v>
      </c>
      <c r="F168" s="27">
        <v>600</v>
      </c>
      <c r="G168" s="28">
        <f t="shared" si="30"/>
        <v>2586200</v>
      </c>
      <c r="H168" s="28">
        <f t="shared" si="30"/>
        <v>1455000</v>
      </c>
      <c r="I168" s="7">
        <f t="shared" si="24"/>
        <v>56.260150027066736</v>
      </c>
    </row>
    <row r="169" spans="2:9" ht="15.6" x14ac:dyDescent="0.3">
      <c r="B169" s="29" t="s">
        <v>20</v>
      </c>
      <c r="C169" s="24">
        <v>4</v>
      </c>
      <c r="D169" s="25">
        <v>1</v>
      </c>
      <c r="E169" s="26">
        <v>5471</v>
      </c>
      <c r="F169" s="27">
        <v>620</v>
      </c>
      <c r="G169" s="28">
        <v>2586200</v>
      </c>
      <c r="H169" s="28">
        <v>1455000</v>
      </c>
      <c r="I169" s="7">
        <f t="shared" si="24"/>
        <v>56.260150027066736</v>
      </c>
    </row>
    <row r="170" spans="2:9" ht="78" x14ac:dyDescent="0.3">
      <c r="B170" s="23" t="s">
        <v>176</v>
      </c>
      <c r="C170" s="24">
        <v>4</v>
      </c>
      <c r="D170" s="25">
        <v>1</v>
      </c>
      <c r="E170" s="26">
        <v>5517</v>
      </c>
      <c r="F170" s="27"/>
      <c r="G170" s="28">
        <f t="shared" ref="G170:H171" si="31">G171</f>
        <v>170500</v>
      </c>
      <c r="H170" s="28">
        <f t="shared" si="31"/>
        <v>15093.8</v>
      </c>
      <c r="I170" s="7">
        <f t="shared" si="24"/>
        <v>8.8526686217008788</v>
      </c>
    </row>
    <row r="171" spans="2:9" ht="15.6" x14ac:dyDescent="0.3">
      <c r="B171" s="29" t="s">
        <v>23</v>
      </c>
      <c r="C171" s="24">
        <v>4</v>
      </c>
      <c r="D171" s="25">
        <v>1</v>
      </c>
      <c r="E171" s="26">
        <v>5517</v>
      </c>
      <c r="F171" s="27">
        <v>200</v>
      </c>
      <c r="G171" s="28">
        <f t="shared" si="31"/>
        <v>170500</v>
      </c>
      <c r="H171" s="28">
        <f t="shared" si="31"/>
        <v>15093.8</v>
      </c>
      <c r="I171" s="7">
        <f t="shared" si="24"/>
        <v>8.8526686217008788</v>
      </c>
    </row>
    <row r="172" spans="2:9" ht="15.6" x14ac:dyDescent="0.3">
      <c r="B172" s="29" t="s">
        <v>24</v>
      </c>
      <c r="C172" s="24">
        <v>4</v>
      </c>
      <c r="D172" s="25">
        <v>1</v>
      </c>
      <c r="E172" s="26">
        <v>5517</v>
      </c>
      <c r="F172" s="27">
        <v>240</v>
      </c>
      <c r="G172" s="28">
        <v>170500</v>
      </c>
      <c r="H172" s="28">
        <v>15093.8</v>
      </c>
      <c r="I172" s="7">
        <f t="shared" si="24"/>
        <v>8.8526686217008788</v>
      </c>
    </row>
    <row r="173" spans="2:9" ht="46.8" x14ac:dyDescent="0.3">
      <c r="B173" s="29" t="s">
        <v>124</v>
      </c>
      <c r="C173" s="24">
        <v>4</v>
      </c>
      <c r="D173" s="25">
        <v>1</v>
      </c>
      <c r="E173" s="26">
        <v>9999</v>
      </c>
      <c r="F173" s="30"/>
      <c r="G173" s="28">
        <f>G174</f>
        <v>1525500</v>
      </c>
      <c r="H173" s="28">
        <f>H174</f>
        <v>1018747.12</v>
      </c>
      <c r="I173" s="7">
        <f t="shared" si="24"/>
        <v>66.781194362504095</v>
      </c>
    </row>
    <row r="174" spans="2:9" ht="15.6" x14ac:dyDescent="0.3">
      <c r="B174" s="29" t="s">
        <v>18</v>
      </c>
      <c r="C174" s="24">
        <v>4</v>
      </c>
      <c r="D174" s="25">
        <v>1</v>
      </c>
      <c r="E174" s="26">
        <v>9999</v>
      </c>
      <c r="F174" s="30">
        <v>600</v>
      </c>
      <c r="G174" s="28">
        <f>G175+G176</f>
        <v>1525500</v>
      </c>
      <c r="H174" s="28">
        <f>H175+H176</f>
        <v>1018747.12</v>
      </c>
      <c r="I174" s="7">
        <f t="shared" si="24"/>
        <v>66.781194362504095</v>
      </c>
    </row>
    <row r="175" spans="2:9" ht="15.6" x14ac:dyDescent="0.3">
      <c r="B175" s="29" t="s">
        <v>19</v>
      </c>
      <c r="C175" s="24">
        <v>4</v>
      </c>
      <c r="D175" s="25">
        <v>1</v>
      </c>
      <c r="E175" s="26">
        <v>9999</v>
      </c>
      <c r="F175" s="30">
        <v>610</v>
      </c>
      <c r="G175" s="28">
        <v>100000</v>
      </c>
      <c r="H175" s="28">
        <v>21720</v>
      </c>
      <c r="I175" s="7">
        <f t="shared" si="24"/>
        <v>21.72</v>
      </c>
    </row>
    <row r="176" spans="2:9" ht="15.6" x14ac:dyDescent="0.3">
      <c r="B176" s="29" t="s">
        <v>20</v>
      </c>
      <c r="C176" s="24">
        <v>4</v>
      </c>
      <c r="D176" s="25">
        <v>1</v>
      </c>
      <c r="E176" s="26">
        <v>9999</v>
      </c>
      <c r="F176" s="30">
        <v>620</v>
      </c>
      <c r="G176" s="28">
        <v>1425500</v>
      </c>
      <c r="H176" s="28">
        <v>997027.12</v>
      </c>
      <c r="I176" s="7">
        <f t="shared" si="24"/>
        <v>69.942274289722903</v>
      </c>
    </row>
    <row r="177" spans="2:9" ht="46.8" x14ac:dyDescent="0.3">
      <c r="B177" s="23" t="s">
        <v>233</v>
      </c>
      <c r="C177" s="24">
        <v>4</v>
      </c>
      <c r="D177" s="25">
        <v>2</v>
      </c>
      <c r="E177" s="26">
        <v>0</v>
      </c>
      <c r="F177" s="27"/>
      <c r="G177" s="28">
        <f>G178+G182+G189+G186</f>
        <v>101642754.45999999</v>
      </c>
      <c r="H177" s="28">
        <f>H178+H182+H189+H186</f>
        <v>71907260.299999997</v>
      </c>
      <c r="I177" s="7">
        <f t="shared" si="24"/>
        <v>70.745092143580223</v>
      </c>
    </row>
    <row r="178" spans="2:9" ht="46.8" x14ac:dyDescent="0.3">
      <c r="B178" s="23" t="s">
        <v>142</v>
      </c>
      <c r="C178" s="24">
        <v>4</v>
      </c>
      <c r="D178" s="25">
        <v>2</v>
      </c>
      <c r="E178" s="26">
        <v>59</v>
      </c>
      <c r="F178" s="27"/>
      <c r="G178" s="28">
        <f>G179</f>
        <v>88393792</v>
      </c>
      <c r="H178" s="28">
        <f>H179</f>
        <v>63342382.299999997</v>
      </c>
      <c r="I178" s="7">
        <f t="shared" si="24"/>
        <v>71.659310984192189</v>
      </c>
    </row>
    <row r="179" spans="2:9" ht="15.6" x14ac:dyDescent="0.3">
      <c r="B179" s="29" t="s">
        <v>18</v>
      </c>
      <c r="C179" s="24">
        <v>4</v>
      </c>
      <c r="D179" s="25">
        <v>2</v>
      </c>
      <c r="E179" s="26">
        <v>59</v>
      </c>
      <c r="F179" s="27">
        <v>600</v>
      </c>
      <c r="G179" s="28">
        <f>G180+G181</f>
        <v>88393792</v>
      </c>
      <c r="H179" s="28">
        <f>H180+H181</f>
        <v>63342382.299999997</v>
      </c>
      <c r="I179" s="7">
        <f t="shared" si="24"/>
        <v>71.659310984192189</v>
      </c>
    </row>
    <row r="180" spans="2:9" ht="15.6" x14ac:dyDescent="0.3">
      <c r="B180" s="29" t="s">
        <v>19</v>
      </c>
      <c r="C180" s="24">
        <v>4</v>
      </c>
      <c r="D180" s="25">
        <v>2</v>
      </c>
      <c r="E180" s="26">
        <v>59</v>
      </c>
      <c r="F180" s="27">
        <v>610</v>
      </c>
      <c r="G180" s="28">
        <v>49416600</v>
      </c>
      <c r="H180" s="28">
        <v>37462846.869999997</v>
      </c>
      <c r="I180" s="7">
        <f t="shared" si="24"/>
        <v>75.810247710283591</v>
      </c>
    </row>
    <row r="181" spans="2:9" ht="15.6" x14ac:dyDescent="0.3">
      <c r="B181" s="29" t="s">
        <v>20</v>
      </c>
      <c r="C181" s="24">
        <v>4</v>
      </c>
      <c r="D181" s="25">
        <v>2</v>
      </c>
      <c r="E181" s="26">
        <v>59</v>
      </c>
      <c r="F181" s="27">
        <v>620</v>
      </c>
      <c r="G181" s="28">
        <v>38977192</v>
      </c>
      <c r="H181" s="28">
        <v>25879535.43</v>
      </c>
      <c r="I181" s="7">
        <f t="shared" si="24"/>
        <v>66.396613255259638</v>
      </c>
    </row>
    <row r="182" spans="2:9" ht="93.6" x14ac:dyDescent="0.3">
      <c r="B182" s="23" t="s">
        <v>125</v>
      </c>
      <c r="C182" s="24">
        <v>4</v>
      </c>
      <c r="D182" s="25">
        <v>2</v>
      </c>
      <c r="E182" s="26">
        <v>5471</v>
      </c>
      <c r="F182" s="27"/>
      <c r="G182" s="28">
        <f>G183</f>
        <v>10892400</v>
      </c>
      <c r="H182" s="28">
        <f>H183</f>
        <v>6687700</v>
      </c>
      <c r="I182" s="7">
        <f t="shared" si="24"/>
        <v>61.397855385406345</v>
      </c>
    </row>
    <row r="183" spans="2:9" ht="15.6" x14ac:dyDescent="0.3">
      <c r="B183" s="29" t="s">
        <v>18</v>
      </c>
      <c r="C183" s="24">
        <v>4</v>
      </c>
      <c r="D183" s="25">
        <v>2</v>
      </c>
      <c r="E183" s="26">
        <v>5471</v>
      </c>
      <c r="F183" s="27">
        <v>600</v>
      </c>
      <c r="G183" s="28">
        <f>G184+G185</f>
        <v>10892400</v>
      </c>
      <c r="H183" s="28">
        <f>H184+H185</f>
        <v>6687700</v>
      </c>
      <c r="I183" s="7">
        <f t="shared" si="24"/>
        <v>61.397855385406345</v>
      </c>
    </row>
    <row r="184" spans="2:9" ht="15.6" x14ac:dyDescent="0.3">
      <c r="B184" s="29" t="s">
        <v>19</v>
      </c>
      <c r="C184" s="24">
        <v>4</v>
      </c>
      <c r="D184" s="25">
        <v>2</v>
      </c>
      <c r="E184" s="26">
        <v>5471</v>
      </c>
      <c r="F184" s="27">
        <v>610</v>
      </c>
      <c r="G184" s="28">
        <v>4582900</v>
      </c>
      <c r="H184" s="28">
        <v>378200</v>
      </c>
      <c r="I184" s="7">
        <f t="shared" si="24"/>
        <v>8.2524165921141623</v>
      </c>
    </row>
    <row r="185" spans="2:9" ht="15.6" x14ac:dyDescent="0.3">
      <c r="B185" s="29" t="s">
        <v>20</v>
      </c>
      <c r="C185" s="24">
        <v>4</v>
      </c>
      <c r="D185" s="25">
        <v>2</v>
      </c>
      <c r="E185" s="26">
        <v>5471</v>
      </c>
      <c r="F185" s="27">
        <v>620</v>
      </c>
      <c r="G185" s="28">
        <v>6309500</v>
      </c>
      <c r="H185" s="28">
        <v>6309500</v>
      </c>
      <c r="I185" s="7">
        <f t="shared" si="24"/>
        <v>100</v>
      </c>
    </row>
    <row r="186" spans="2:9" ht="62.4" x14ac:dyDescent="0.3">
      <c r="B186" s="29" t="s">
        <v>102</v>
      </c>
      <c r="C186" s="24">
        <v>4</v>
      </c>
      <c r="D186" s="25">
        <v>2</v>
      </c>
      <c r="E186" s="26">
        <v>5608</v>
      </c>
      <c r="F186" s="27"/>
      <c r="G186" s="28">
        <f t="shared" ref="G186:H187" si="32">G187</f>
        <v>100000</v>
      </c>
      <c r="H186" s="28">
        <f t="shared" si="32"/>
        <v>100000</v>
      </c>
      <c r="I186" s="7">
        <f t="shared" si="24"/>
        <v>100</v>
      </c>
    </row>
    <row r="187" spans="2:9" ht="15.6" x14ac:dyDescent="0.3">
      <c r="B187" s="29" t="s">
        <v>18</v>
      </c>
      <c r="C187" s="24">
        <v>4</v>
      </c>
      <c r="D187" s="25">
        <v>2</v>
      </c>
      <c r="E187" s="26">
        <v>5608</v>
      </c>
      <c r="F187" s="27">
        <v>600</v>
      </c>
      <c r="G187" s="28">
        <f t="shared" si="32"/>
        <v>100000</v>
      </c>
      <c r="H187" s="28">
        <f t="shared" si="32"/>
        <v>100000</v>
      </c>
      <c r="I187" s="7">
        <f t="shared" si="24"/>
        <v>100</v>
      </c>
    </row>
    <row r="188" spans="2:9" ht="15.6" x14ac:dyDescent="0.3">
      <c r="B188" s="29" t="s">
        <v>20</v>
      </c>
      <c r="C188" s="24">
        <v>4</v>
      </c>
      <c r="D188" s="25">
        <v>2</v>
      </c>
      <c r="E188" s="26">
        <v>5608</v>
      </c>
      <c r="F188" s="27">
        <v>620</v>
      </c>
      <c r="G188" s="28">
        <v>100000</v>
      </c>
      <c r="H188" s="28">
        <v>100000</v>
      </c>
      <c r="I188" s="7">
        <f t="shared" si="24"/>
        <v>100</v>
      </c>
    </row>
    <row r="189" spans="2:9" ht="46.8" x14ac:dyDescent="0.3">
      <c r="B189" s="23" t="s">
        <v>143</v>
      </c>
      <c r="C189" s="24">
        <v>4</v>
      </c>
      <c r="D189" s="25">
        <v>2</v>
      </c>
      <c r="E189" s="26">
        <v>9999</v>
      </c>
      <c r="F189" s="27"/>
      <c r="G189" s="28">
        <f>G190</f>
        <v>2256562.46</v>
      </c>
      <c r="H189" s="28">
        <f>H190</f>
        <v>1777178</v>
      </c>
      <c r="I189" s="7">
        <f t="shared" si="24"/>
        <v>78.755985331777609</v>
      </c>
    </row>
    <row r="190" spans="2:9" ht="15.6" x14ac:dyDescent="0.3">
      <c r="B190" s="29" t="s">
        <v>18</v>
      </c>
      <c r="C190" s="24">
        <v>4</v>
      </c>
      <c r="D190" s="25">
        <v>2</v>
      </c>
      <c r="E190" s="26">
        <v>9999</v>
      </c>
      <c r="F190" s="27">
        <v>600</v>
      </c>
      <c r="G190" s="28">
        <f>G191+G192</f>
        <v>2256562.46</v>
      </c>
      <c r="H190" s="28">
        <f>H191+H192</f>
        <v>1777178</v>
      </c>
      <c r="I190" s="7">
        <f t="shared" si="24"/>
        <v>78.755985331777609</v>
      </c>
    </row>
    <row r="191" spans="2:9" ht="15.6" x14ac:dyDescent="0.3">
      <c r="B191" s="29" t="s">
        <v>19</v>
      </c>
      <c r="C191" s="24">
        <v>4</v>
      </c>
      <c r="D191" s="25">
        <v>2</v>
      </c>
      <c r="E191" s="26">
        <v>9999</v>
      </c>
      <c r="F191" s="27">
        <v>610</v>
      </c>
      <c r="G191" s="28">
        <v>250000</v>
      </c>
      <c r="H191" s="28">
        <v>143846.20000000001</v>
      </c>
      <c r="I191" s="7">
        <f t="shared" si="24"/>
        <v>57.53848</v>
      </c>
    </row>
    <row r="192" spans="2:9" ht="15.6" x14ac:dyDescent="0.3">
      <c r="B192" s="29" t="s">
        <v>20</v>
      </c>
      <c r="C192" s="24">
        <v>4</v>
      </c>
      <c r="D192" s="25">
        <v>2</v>
      </c>
      <c r="E192" s="26">
        <v>9999</v>
      </c>
      <c r="F192" s="27">
        <v>620</v>
      </c>
      <c r="G192" s="28">
        <v>2006562.46</v>
      </c>
      <c r="H192" s="28">
        <v>1633331.8</v>
      </c>
      <c r="I192" s="7">
        <f t="shared" si="24"/>
        <v>81.39949952018938</v>
      </c>
    </row>
    <row r="193" spans="2:9" ht="31.2" x14ac:dyDescent="0.3">
      <c r="B193" s="23" t="s">
        <v>144</v>
      </c>
      <c r="C193" s="24">
        <v>4</v>
      </c>
      <c r="D193" s="25">
        <v>3</v>
      </c>
      <c r="E193" s="26">
        <v>0</v>
      </c>
      <c r="F193" s="27"/>
      <c r="G193" s="28">
        <f t="shared" ref="G193:H195" si="33">G194</f>
        <v>30000</v>
      </c>
      <c r="H193" s="28">
        <f t="shared" si="33"/>
        <v>0</v>
      </c>
      <c r="I193" s="7">
        <f t="shared" si="24"/>
        <v>0</v>
      </c>
    </row>
    <row r="194" spans="2:9" ht="46.8" x14ac:dyDescent="0.3">
      <c r="B194" s="23" t="s">
        <v>140</v>
      </c>
      <c r="C194" s="24">
        <v>4</v>
      </c>
      <c r="D194" s="25">
        <v>3</v>
      </c>
      <c r="E194" s="26">
        <v>9999</v>
      </c>
      <c r="F194" s="27"/>
      <c r="G194" s="28">
        <f t="shared" si="33"/>
        <v>30000</v>
      </c>
      <c r="H194" s="28">
        <f t="shared" si="33"/>
        <v>0</v>
      </c>
      <c r="I194" s="7">
        <f t="shared" si="24"/>
        <v>0</v>
      </c>
    </row>
    <row r="195" spans="2:9" ht="15.6" x14ac:dyDescent="0.3">
      <c r="B195" s="29" t="s">
        <v>18</v>
      </c>
      <c r="C195" s="24">
        <v>4</v>
      </c>
      <c r="D195" s="25">
        <v>3</v>
      </c>
      <c r="E195" s="26">
        <v>9999</v>
      </c>
      <c r="F195" s="27">
        <v>600</v>
      </c>
      <c r="G195" s="28">
        <f t="shared" si="33"/>
        <v>30000</v>
      </c>
      <c r="H195" s="28">
        <f t="shared" si="33"/>
        <v>0</v>
      </c>
      <c r="I195" s="7">
        <f t="shared" si="24"/>
        <v>0</v>
      </c>
    </row>
    <row r="196" spans="2:9" ht="15.6" x14ac:dyDescent="0.3">
      <c r="B196" s="29" t="s">
        <v>20</v>
      </c>
      <c r="C196" s="24">
        <v>4</v>
      </c>
      <c r="D196" s="25">
        <v>3</v>
      </c>
      <c r="E196" s="26">
        <v>9999</v>
      </c>
      <c r="F196" s="27">
        <v>620</v>
      </c>
      <c r="G196" s="28">
        <v>30000</v>
      </c>
      <c r="H196" s="28">
        <v>0</v>
      </c>
      <c r="I196" s="7">
        <f t="shared" si="24"/>
        <v>0</v>
      </c>
    </row>
    <row r="197" spans="2:9" ht="46.8" x14ac:dyDescent="0.3">
      <c r="B197" s="23" t="s">
        <v>85</v>
      </c>
      <c r="C197" s="24">
        <v>4</v>
      </c>
      <c r="D197" s="25">
        <v>4</v>
      </c>
      <c r="E197" s="26">
        <v>0</v>
      </c>
      <c r="F197" s="27"/>
      <c r="G197" s="28">
        <f t="shared" ref="G197:H199" si="34">G198</f>
        <v>3028100</v>
      </c>
      <c r="H197" s="28">
        <f t="shared" si="34"/>
        <v>2247420.5499999998</v>
      </c>
      <c r="I197" s="7">
        <f t="shared" si="24"/>
        <v>74.218835243221818</v>
      </c>
    </row>
    <row r="198" spans="2:9" ht="46.8" x14ac:dyDescent="0.3">
      <c r="B198" s="23" t="s">
        <v>86</v>
      </c>
      <c r="C198" s="24">
        <v>4</v>
      </c>
      <c r="D198" s="25">
        <v>4</v>
      </c>
      <c r="E198" s="26">
        <v>59</v>
      </c>
      <c r="F198" s="27"/>
      <c r="G198" s="28">
        <f t="shared" si="34"/>
        <v>3028100</v>
      </c>
      <c r="H198" s="28">
        <f t="shared" si="34"/>
        <v>2247420.5499999998</v>
      </c>
      <c r="I198" s="7">
        <f t="shared" si="24"/>
        <v>74.218835243221818</v>
      </c>
    </row>
    <row r="199" spans="2:9" ht="31.2" x14ac:dyDescent="0.3">
      <c r="B199" s="29" t="s">
        <v>193</v>
      </c>
      <c r="C199" s="24">
        <v>4</v>
      </c>
      <c r="D199" s="25">
        <v>4</v>
      </c>
      <c r="E199" s="26">
        <v>59</v>
      </c>
      <c r="F199" s="27">
        <v>100</v>
      </c>
      <c r="G199" s="28">
        <f t="shared" si="34"/>
        <v>3028100</v>
      </c>
      <c r="H199" s="28">
        <f t="shared" si="34"/>
        <v>2247420.5499999998</v>
      </c>
      <c r="I199" s="7">
        <f t="shared" si="24"/>
        <v>74.218835243221818</v>
      </c>
    </row>
    <row r="200" spans="2:9" ht="15.6" x14ac:dyDescent="0.3">
      <c r="B200" s="29" t="s">
        <v>194</v>
      </c>
      <c r="C200" s="24">
        <v>4</v>
      </c>
      <c r="D200" s="25">
        <v>4</v>
      </c>
      <c r="E200" s="26">
        <v>59</v>
      </c>
      <c r="F200" s="27">
        <v>110</v>
      </c>
      <c r="G200" s="28">
        <f>2975100+53000</f>
        <v>3028100</v>
      </c>
      <c r="H200" s="28">
        <v>2247420.5499999998</v>
      </c>
      <c r="I200" s="7">
        <f t="shared" si="24"/>
        <v>74.218835243221818</v>
      </c>
    </row>
    <row r="201" spans="2:9" ht="31.2" x14ac:dyDescent="0.3">
      <c r="B201" s="23" t="s">
        <v>67</v>
      </c>
      <c r="C201" s="24">
        <v>5</v>
      </c>
      <c r="D201" s="25">
        <v>0</v>
      </c>
      <c r="E201" s="26">
        <v>0</v>
      </c>
      <c r="F201" s="27"/>
      <c r="G201" s="28">
        <f>G202+G225</f>
        <v>181984700</v>
      </c>
      <c r="H201" s="28">
        <f>H202+H225</f>
        <v>62819803.450000003</v>
      </c>
      <c r="I201" s="7">
        <f t="shared" si="24"/>
        <v>34.519277417277387</v>
      </c>
    </row>
    <row r="202" spans="2:9" ht="46.8" x14ac:dyDescent="0.3">
      <c r="B202" s="23" t="s">
        <v>68</v>
      </c>
      <c r="C202" s="24">
        <v>5</v>
      </c>
      <c r="D202" s="25">
        <v>1</v>
      </c>
      <c r="E202" s="26">
        <v>0</v>
      </c>
      <c r="F202" s="27"/>
      <c r="G202" s="28">
        <f>G203+G209+G220+G217+G212+G206</f>
        <v>114849000</v>
      </c>
      <c r="H202" s="28">
        <f>H203+H209+H220+H217+H212+H206</f>
        <v>16402379.49</v>
      </c>
      <c r="I202" s="7">
        <f t="shared" ref="I202:I265" si="35">H202/G202*100</f>
        <v>14.281691168403729</v>
      </c>
    </row>
    <row r="203" spans="2:9" ht="62.4" x14ac:dyDescent="0.3">
      <c r="B203" s="23" t="s">
        <v>69</v>
      </c>
      <c r="C203" s="24">
        <v>5</v>
      </c>
      <c r="D203" s="25">
        <v>1</v>
      </c>
      <c r="E203" s="26">
        <v>59</v>
      </c>
      <c r="F203" s="27"/>
      <c r="G203" s="28">
        <f t="shared" ref="G203:H204" si="36">G204</f>
        <v>18605900</v>
      </c>
      <c r="H203" s="28">
        <f t="shared" si="36"/>
        <v>13529975.59</v>
      </c>
      <c r="I203" s="7">
        <f t="shared" si="35"/>
        <v>72.718737550991889</v>
      </c>
    </row>
    <row r="204" spans="2:9" ht="15.6" x14ac:dyDescent="0.3">
      <c r="B204" s="29" t="s">
        <v>18</v>
      </c>
      <c r="C204" s="24">
        <v>5</v>
      </c>
      <c r="D204" s="25">
        <v>1</v>
      </c>
      <c r="E204" s="26">
        <v>59</v>
      </c>
      <c r="F204" s="27">
        <v>600</v>
      </c>
      <c r="G204" s="28">
        <f t="shared" si="36"/>
        <v>18605900</v>
      </c>
      <c r="H204" s="28">
        <f t="shared" si="36"/>
        <v>13529975.59</v>
      </c>
      <c r="I204" s="7">
        <f t="shared" si="35"/>
        <v>72.718737550991889</v>
      </c>
    </row>
    <row r="205" spans="2:9" ht="15.6" x14ac:dyDescent="0.3">
      <c r="B205" s="29" t="s">
        <v>20</v>
      </c>
      <c r="C205" s="24">
        <v>5</v>
      </c>
      <c r="D205" s="25">
        <v>1</v>
      </c>
      <c r="E205" s="26">
        <v>59</v>
      </c>
      <c r="F205" s="27">
        <v>620</v>
      </c>
      <c r="G205" s="28">
        <v>18605900</v>
      </c>
      <c r="H205" s="28">
        <v>13529975.59</v>
      </c>
      <c r="I205" s="7">
        <f t="shared" si="35"/>
        <v>72.718737550991889</v>
      </c>
    </row>
    <row r="206" spans="2:9" ht="62.4" x14ac:dyDescent="0.3">
      <c r="B206" s="29" t="s">
        <v>205</v>
      </c>
      <c r="C206" s="24">
        <v>5</v>
      </c>
      <c r="D206" s="25">
        <v>1</v>
      </c>
      <c r="E206" s="26">
        <v>4207</v>
      </c>
      <c r="F206" s="27"/>
      <c r="G206" s="28">
        <f t="shared" ref="G206:H207" si="37">G207</f>
        <v>93000000</v>
      </c>
      <c r="H206" s="28">
        <f t="shared" si="37"/>
        <v>330000</v>
      </c>
      <c r="I206" s="7">
        <f t="shared" si="35"/>
        <v>0.35483870967741937</v>
      </c>
    </row>
    <row r="207" spans="2:9" ht="15.6" x14ac:dyDescent="0.3">
      <c r="B207" s="29" t="s">
        <v>89</v>
      </c>
      <c r="C207" s="24">
        <v>5</v>
      </c>
      <c r="D207" s="25">
        <v>1</v>
      </c>
      <c r="E207" s="26">
        <v>4207</v>
      </c>
      <c r="F207" s="27">
        <v>400</v>
      </c>
      <c r="G207" s="28">
        <f t="shared" si="37"/>
        <v>93000000</v>
      </c>
      <c r="H207" s="28">
        <f t="shared" si="37"/>
        <v>330000</v>
      </c>
      <c r="I207" s="7">
        <f t="shared" si="35"/>
        <v>0.35483870967741937</v>
      </c>
    </row>
    <row r="208" spans="2:9" ht="15.6" x14ac:dyDescent="0.3">
      <c r="B208" s="29" t="s">
        <v>90</v>
      </c>
      <c r="C208" s="24">
        <v>5</v>
      </c>
      <c r="D208" s="25">
        <v>1</v>
      </c>
      <c r="E208" s="26">
        <v>4207</v>
      </c>
      <c r="F208" s="27">
        <v>410</v>
      </c>
      <c r="G208" s="28">
        <v>93000000</v>
      </c>
      <c r="H208" s="28">
        <v>330000</v>
      </c>
      <c r="I208" s="7">
        <f t="shared" si="35"/>
        <v>0.35483870967741937</v>
      </c>
    </row>
    <row r="209" spans="2:9" ht="78" x14ac:dyDescent="0.3">
      <c r="B209" s="23" t="s">
        <v>126</v>
      </c>
      <c r="C209" s="24">
        <v>5</v>
      </c>
      <c r="D209" s="25">
        <v>1</v>
      </c>
      <c r="E209" s="26">
        <v>5431</v>
      </c>
      <c r="F209" s="27"/>
      <c r="G209" s="28">
        <f t="shared" ref="G209:H210" si="38">G210</f>
        <v>671900</v>
      </c>
      <c r="H209" s="28">
        <f t="shared" si="38"/>
        <v>671900</v>
      </c>
      <c r="I209" s="7">
        <f t="shared" si="35"/>
        <v>100</v>
      </c>
    </row>
    <row r="210" spans="2:9" ht="15.6" x14ac:dyDescent="0.3">
      <c r="B210" s="29" t="s">
        <v>23</v>
      </c>
      <c r="C210" s="24">
        <v>5</v>
      </c>
      <c r="D210" s="25">
        <v>1</v>
      </c>
      <c r="E210" s="26">
        <v>5431</v>
      </c>
      <c r="F210" s="27">
        <v>200</v>
      </c>
      <c r="G210" s="28">
        <f t="shared" si="38"/>
        <v>671900</v>
      </c>
      <c r="H210" s="28">
        <f t="shared" si="38"/>
        <v>671900</v>
      </c>
      <c r="I210" s="7">
        <f t="shared" si="35"/>
        <v>100</v>
      </c>
    </row>
    <row r="211" spans="2:9" ht="15.6" x14ac:dyDescent="0.3">
      <c r="B211" s="29" t="s">
        <v>24</v>
      </c>
      <c r="C211" s="24">
        <v>5</v>
      </c>
      <c r="D211" s="25">
        <v>1</v>
      </c>
      <c r="E211" s="26">
        <v>5431</v>
      </c>
      <c r="F211" s="27">
        <v>240</v>
      </c>
      <c r="G211" s="28">
        <v>671900</v>
      </c>
      <c r="H211" s="28">
        <v>671900</v>
      </c>
      <c r="I211" s="7">
        <f t="shared" si="35"/>
        <v>100</v>
      </c>
    </row>
    <row r="212" spans="2:9" ht="78" x14ac:dyDescent="0.3">
      <c r="B212" s="29" t="s">
        <v>127</v>
      </c>
      <c r="C212" s="24">
        <v>5</v>
      </c>
      <c r="D212" s="25">
        <v>1</v>
      </c>
      <c r="E212" s="26">
        <v>5530</v>
      </c>
      <c r="F212" s="27"/>
      <c r="G212" s="28">
        <f>G215+G213</f>
        <v>40300</v>
      </c>
      <c r="H212" s="28">
        <f>H215+H213</f>
        <v>40300</v>
      </c>
      <c r="I212" s="7">
        <f t="shared" si="35"/>
        <v>100</v>
      </c>
    </row>
    <row r="213" spans="2:9" ht="31.2" x14ac:dyDescent="0.3">
      <c r="B213" s="29" t="s">
        <v>193</v>
      </c>
      <c r="C213" s="24">
        <v>5</v>
      </c>
      <c r="D213" s="25">
        <v>1</v>
      </c>
      <c r="E213" s="26">
        <v>5530</v>
      </c>
      <c r="F213" s="27">
        <v>100</v>
      </c>
      <c r="G213" s="28">
        <f>G214</f>
        <v>27280</v>
      </c>
      <c r="H213" s="28">
        <f>H214</f>
        <v>27280</v>
      </c>
      <c r="I213" s="7">
        <f t="shared" si="35"/>
        <v>100</v>
      </c>
    </row>
    <row r="214" spans="2:9" ht="15.6" x14ac:dyDescent="0.3">
      <c r="B214" s="29" t="s">
        <v>213</v>
      </c>
      <c r="C214" s="24">
        <v>5</v>
      </c>
      <c r="D214" s="25">
        <v>1</v>
      </c>
      <c r="E214" s="26">
        <v>5530</v>
      </c>
      <c r="F214" s="27">
        <v>120</v>
      </c>
      <c r="G214" s="28">
        <v>27280</v>
      </c>
      <c r="H214" s="28">
        <v>27280</v>
      </c>
      <c r="I214" s="7">
        <f t="shared" si="35"/>
        <v>100</v>
      </c>
    </row>
    <row r="215" spans="2:9" ht="15.6" x14ac:dyDescent="0.3">
      <c r="B215" s="29" t="s">
        <v>23</v>
      </c>
      <c r="C215" s="24">
        <v>5</v>
      </c>
      <c r="D215" s="25">
        <v>1</v>
      </c>
      <c r="E215" s="26">
        <v>5530</v>
      </c>
      <c r="F215" s="27">
        <v>200</v>
      </c>
      <c r="G215" s="28">
        <f>G216</f>
        <v>13020</v>
      </c>
      <c r="H215" s="28">
        <f>H216</f>
        <v>13020</v>
      </c>
      <c r="I215" s="7">
        <f t="shared" si="35"/>
        <v>100</v>
      </c>
    </row>
    <row r="216" spans="2:9" ht="15.6" x14ac:dyDescent="0.3">
      <c r="B216" s="29" t="s">
        <v>24</v>
      </c>
      <c r="C216" s="24">
        <v>5</v>
      </c>
      <c r="D216" s="25">
        <v>1</v>
      </c>
      <c r="E216" s="26">
        <v>5530</v>
      </c>
      <c r="F216" s="27">
        <v>240</v>
      </c>
      <c r="G216" s="28">
        <v>13020</v>
      </c>
      <c r="H216" s="28">
        <v>13020</v>
      </c>
      <c r="I216" s="7">
        <f t="shared" si="35"/>
        <v>100</v>
      </c>
    </row>
    <row r="217" spans="2:9" ht="78" x14ac:dyDescent="0.3">
      <c r="B217" s="29" t="s">
        <v>215</v>
      </c>
      <c r="C217" s="24">
        <v>5</v>
      </c>
      <c r="D217" s="25">
        <v>1</v>
      </c>
      <c r="E217" s="26">
        <v>5608</v>
      </c>
      <c r="F217" s="27"/>
      <c r="G217" s="28">
        <f t="shared" ref="G217:H218" si="39">G218</f>
        <v>350000</v>
      </c>
      <c r="H217" s="28">
        <f t="shared" si="39"/>
        <v>350000</v>
      </c>
      <c r="I217" s="7">
        <f t="shared" si="35"/>
        <v>100</v>
      </c>
    </row>
    <row r="218" spans="2:9" ht="15.6" x14ac:dyDescent="0.3">
      <c r="B218" s="29" t="s">
        <v>18</v>
      </c>
      <c r="C218" s="24">
        <v>5</v>
      </c>
      <c r="D218" s="25">
        <v>1</v>
      </c>
      <c r="E218" s="26">
        <v>5608</v>
      </c>
      <c r="F218" s="27">
        <v>600</v>
      </c>
      <c r="G218" s="28">
        <f t="shared" si="39"/>
        <v>350000</v>
      </c>
      <c r="H218" s="28">
        <f t="shared" si="39"/>
        <v>350000</v>
      </c>
      <c r="I218" s="7">
        <f t="shared" si="35"/>
        <v>100</v>
      </c>
    </row>
    <row r="219" spans="2:9" ht="15.6" x14ac:dyDescent="0.3">
      <c r="B219" s="29" t="s">
        <v>20</v>
      </c>
      <c r="C219" s="24">
        <v>5</v>
      </c>
      <c r="D219" s="25">
        <v>1</v>
      </c>
      <c r="E219" s="26">
        <v>5608</v>
      </c>
      <c r="F219" s="27">
        <v>620</v>
      </c>
      <c r="G219" s="28">
        <v>350000</v>
      </c>
      <c r="H219" s="28">
        <v>350000</v>
      </c>
      <c r="I219" s="7">
        <f t="shared" si="35"/>
        <v>100</v>
      </c>
    </row>
    <row r="220" spans="2:9" ht="62.4" x14ac:dyDescent="0.3">
      <c r="B220" s="23" t="s">
        <v>222</v>
      </c>
      <c r="C220" s="24">
        <v>5</v>
      </c>
      <c r="D220" s="25">
        <v>1</v>
      </c>
      <c r="E220" s="26">
        <v>9999</v>
      </c>
      <c r="F220" s="27"/>
      <c r="G220" s="28">
        <f>G221+G223</f>
        <v>2180900</v>
      </c>
      <c r="H220" s="28">
        <f>H221+H223</f>
        <v>1480203.9000000001</v>
      </c>
      <c r="I220" s="7">
        <f t="shared" si="35"/>
        <v>67.871241230684589</v>
      </c>
    </row>
    <row r="221" spans="2:9" ht="15.6" x14ac:dyDescent="0.3">
      <c r="B221" s="29" t="s">
        <v>23</v>
      </c>
      <c r="C221" s="24">
        <v>5</v>
      </c>
      <c r="D221" s="25">
        <v>1</v>
      </c>
      <c r="E221" s="26">
        <v>9999</v>
      </c>
      <c r="F221" s="27">
        <v>200</v>
      </c>
      <c r="G221" s="28">
        <f>G222</f>
        <v>125900</v>
      </c>
      <c r="H221" s="28">
        <f>H222</f>
        <v>125899.35</v>
      </c>
      <c r="I221" s="7">
        <f t="shared" si="35"/>
        <v>99.999483717235904</v>
      </c>
    </row>
    <row r="222" spans="2:9" ht="15.6" x14ac:dyDescent="0.3">
      <c r="B222" s="29" t="s">
        <v>24</v>
      </c>
      <c r="C222" s="24">
        <v>5</v>
      </c>
      <c r="D222" s="25">
        <v>1</v>
      </c>
      <c r="E222" s="26">
        <v>9999</v>
      </c>
      <c r="F222" s="27">
        <v>240</v>
      </c>
      <c r="G222" s="28">
        <v>125900</v>
      </c>
      <c r="H222" s="28">
        <v>125899.35</v>
      </c>
      <c r="I222" s="7">
        <f t="shared" si="35"/>
        <v>99.999483717235904</v>
      </c>
    </row>
    <row r="223" spans="2:9" ht="15.6" x14ac:dyDescent="0.3">
      <c r="B223" s="29" t="s">
        <v>18</v>
      </c>
      <c r="C223" s="24">
        <v>5</v>
      </c>
      <c r="D223" s="25">
        <v>1</v>
      </c>
      <c r="E223" s="26">
        <v>9999</v>
      </c>
      <c r="F223" s="27">
        <v>600</v>
      </c>
      <c r="G223" s="28">
        <f>G224</f>
        <v>2055000</v>
      </c>
      <c r="H223" s="28">
        <f>H224</f>
        <v>1354304.55</v>
      </c>
      <c r="I223" s="7">
        <f t="shared" si="35"/>
        <v>65.902897810218988</v>
      </c>
    </row>
    <row r="224" spans="2:9" ht="15.6" x14ac:dyDescent="0.3">
      <c r="B224" s="29" t="s">
        <v>20</v>
      </c>
      <c r="C224" s="24">
        <v>5</v>
      </c>
      <c r="D224" s="25">
        <v>1</v>
      </c>
      <c r="E224" s="26">
        <v>9999</v>
      </c>
      <c r="F224" s="27">
        <v>620</v>
      </c>
      <c r="G224" s="28">
        <v>2055000</v>
      </c>
      <c r="H224" s="28">
        <v>1354304.55</v>
      </c>
      <c r="I224" s="7">
        <f t="shared" si="35"/>
        <v>65.902897810218988</v>
      </c>
    </row>
    <row r="225" spans="2:9" ht="46.8" x14ac:dyDescent="0.3">
      <c r="B225" s="23" t="s">
        <v>223</v>
      </c>
      <c r="C225" s="24">
        <v>5</v>
      </c>
      <c r="D225" s="25">
        <v>2</v>
      </c>
      <c r="E225" s="26">
        <v>0</v>
      </c>
      <c r="F225" s="27"/>
      <c r="G225" s="28">
        <f>G226+G232+G229</f>
        <v>67135700</v>
      </c>
      <c r="H225" s="28">
        <f>H226+H232+H229</f>
        <v>46417423.960000001</v>
      </c>
      <c r="I225" s="7">
        <f t="shared" si="35"/>
        <v>69.139703555634341</v>
      </c>
    </row>
    <row r="226" spans="2:9" ht="62.4" x14ac:dyDescent="0.3">
      <c r="B226" s="23" t="s">
        <v>224</v>
      </c>
      <c r="C226" s="24">
        <v>5</v>
      </c>
      <c r="D226" s="25">
        <v>2</v>
      </c>
      <c r="E226" s="26">
        <v>59</v>
      </c>
      <c r="F226" s="27"/>
      <c r="G226" s="28">
        <f t="shared" ref="G226:H227" si="40">G227</f>
        <v>60698100</v>
      </c>
      <c r="H226" s="28">
        <f t="shared" si="40"/>
        <v>44872234.880000003</v>
      </c>
      <c r="I226" s="7">
        <f t="shared" si="35"/>
        <v>73.92691843731518</v>
      </c>
    </row>
    <row r="227" spans="2:9" ht="15.6" x14ac:dyDescent="0.3">
      <c r="B227" s="29" t="s">
        <v>18</v>
      </c>
      <c r="C227" s="24">
        <v>5</v>
      </c>
      <c r="D227" s="25">
        <v>2</v>
      </c>
      <c r="E227" s="26">
        <v>59</v>
      </c>
      <c r="F227" s="27">
        <v>600</v>
      </c>
      <c r="G227" s="28">
        <f t="shared" si="40"/>
        <v>60698100</v>
      </c>
      <c r="H227" s="28">
        <f t="shared" si="40"/>
        <v>44872234.880000003</v>
      </c>
      <c r="I227" s="7">
        <f t="shared" si="35"/>
        <v>73.92691843731518</v>
      </c>
    </row>
    <row r="228" spans="2:9" ht="15.6" x14ac:dyDescent="0.3">
      <c r="B228" s="29" t="s">
        <v>19</v>
      </c>
      <c r="C228" s="24">
        <v>5</v>
      </c>
      <c r="D228" s="25">
        <v>2</v>
      </c>
      <c r="E228" s="26">
        <v>59</v>
      </c>
      <c r="F228" s="27">
        <v>610</v>
      </c>
      <c r="G228" s="28">
        <f>60085100+613000</f>
        <v>60698100</v>
      </c>
      <c r="H228" s="28">
        <v>44872234.880000003</v>
      </c>
      <c r="I228" s="7">
        <f t="shared" si="35"/>
        <v>73.92691843731518</v>
      </c>
    </row>
    <row r="229" spans="2:9" ht="109.2" x14ac:dyDescent="0.3">
      <c r="B229" s="29" t="s">
        <v>243</v>
      </c>
      <c r="C229" s="24">
        <v>5</v>
      </c>
      <c r="D229" s="25">
        <v>2</v>
      </c>
      <c r="E229" s="26">
        <v>5471</v>
      </c>
      <c r="F229" s="27"/>
      <c r="G229" s="28">
        <f t="shared" ref="G229:H230" si="41">G230</f>
        <v>3302100</v>
      </c>
      <c r="H229" s="28">
        <f t="shared" si="41"/>
        <v>0</v>
      </c>
      <c r="I229" s="7">
        <f t="shared" si="35"/>
        <v>0</v>
      </c>
    </row>
    <row r="230" spans="2:9" ht="15.6" x14ac:dyDescent="0.3">
      <c r="B230" s="29" t="s">
        <v>18</v>
      </c>
      <c r="C230" s="24">
        <v>5</v>
      </c>
      <c r="D230" s="25">
        <v>2</v>
      </c>
      <c r="E230" s="26">
        <v>5471</v>
      </c>
      <c r="F230" s="27">
        <v>600</v>
      </c>
      <c r="G230" s="28">
        <f t="shared" si="41"/>
        <v>3302100</v>
      </c>
      <c r="H230" s="28">
        <f t="shared" si="41"/>
        <v>0</v>
      </c>
      <c r="I230" s="7">
        <f t="shared" si="35"/>
        <v>0</v>
      </c>
    </row>
    <row r="231" spans="2:9" ht="15.6" x14ac:dyDescent="0.3">
      <c r="B231" s="29" t="s">
        <v>19</v>
      </c>
      <c r="C231" s="24">
        <v>5</v>
      </c>
      <c r="D231" s="25">
        <v>2</v>
      </c>
      <c r="E231" s="26">
        <v>5471</v>
      </c>
      <c r="F231" s="27">
        <v>610</v>
      </c>
      <c r="G231" s="28">
        <v>3302100</v>
      </c>
      <c r="H231" s="28"/>
      <c r="I231" s="7">
        <f t="shared" si="35"/>
        <v>0</v>
      </c>
    </row>
    <row r="232" spans="2:9" ht="46.8" x14ac:dyDescent="0.3">
      <c r="B232" s="23" t="s">
        <v>95</v>
      </c>
      <c r="C232" s="24">
        <v>5</v>
      </c>
      <c r="D232" s="25">
        <v>2</v>
      </c>
      <c r="E232" s="26">
        <v>9999</v>
      </c>
      <c r="F232" s="27"/>
      <c r="G232" s="28">
        <f t="shared" ref="G232:H233" si="42">G233</f>
        <v>3135500</v>
      </c>
      <c r="H232" s="28">
        <f t="shared" si="42"/>
        <v>1545189.08</v>
      </c>
      <c r="I232" s="7">
        <f t="shared" si="35"/>
        <v>49.280468186892044</v>
      </c>
    </row>
    <row r="233" spans="2:9" ht="15.6" x14ac:dyDescent="0.3">
      <c r="B233" s="29" t="s">
        <v>18</v>
      </c>
      <c r="C233" s="24">
        <v>5</v>
      </c>
      <c r="D233" s="25">
        <v>2</v>
      </c>
      <c r="E233" s="26">
        <v>9999</v>
      </c>
      <c r="F233" s="27">
        <v>600</v>
      </c>
      <c r="G233" s="28">
        <f t="shared" si="42"/>
        <v>3135500</v>
      </c>
      <c r="H233" s="28">
        <f t="shared" si="42"/>
        <v>1545189.08</v>
      </c>
      <c r="I233" s="7">
        <f t="shared" si="35"/>
        <v>49.280468186892044</v>
      </c>
    </row>
    <row r="234" spans="2:9" ht="15.6" x14ac:dyDescent="0.3">
      <c r="B234" s="29" t="s">
        <v>19</v>
      </c>
      <c r="C234" s="24">
        <v>5</v>
      </c>
      <c r="D234" s="25">
        <v>2</v>
      </c>
      <c r="E234" s="26">
        <v>9999</v>
      </c>
      <c r="F234" s="27">
        <v>610</v>
      </c>
      <c r="G234" s="28">
        <v>3135500</v>
      </c>
      <c r="H234" s="28">
        <v>1545189.08</v>
      </c>
      <c r="I234" s="7">
        <f t="shared" si="35"/>
        <v>49.280468186892044</v>
      </c>
    </row>
    <row r="235" spans="2:9" ht="31.2" x14ac:dyDescent="0.3">
      <c r="B235" s="23" t="s">
        <v>187</v>
      </c>
      <c r="C235" s="24">
        <v>6</v>
      </c>
      <c r="D235" s="25">
        <v>0</v>
      </c>
      <c r="E235" s="26">
        <v>0</v>
      </c>
      <c r="F235" s="27"/>
      <c r="G235" s="28">
        <f>G236+G249</f>
        <v>6520359</v>
      </c>
      <c r="H235" s="28">
        <f>H236+H249</f>
        <v>4352127.08</v>
      </c>
      <c r="I235" s="7">
        <f t="shared" si="35"/>
        <v>66.746740171821827</v>
      </c>
    </row>
    <row r="236" spans="2:9" ht="31.2" x14ac:dyDescent="0.3">
      <c r="B236" s="23" t="s">
        <v>188</v>
      </c>
      <c r="C236" s="24">
        <v>6</v>
      </c>
      <c r="D236" s="25">
        <v>1</v>
      </c>
      <c r="E236" s="26">
        <v>0</v>
      </c>
      <c r="F236" s="27"/>
      <c r="G236" s="28">
        <f>G240+G246+G237</f>
        <v>582659</v>
      </c>
      <c r="H236" s="28">
        <f>H240+H246+H237</f>
        <v>444269.14</v>
      </c>
      <c r="I236" s="7">
        <f t="shared" si="35"/>
        <v>76.248567343849487</v>
      </c>
    </row>
    <row r="237" spans="2:9" ht="46.8" x14ac:dyDescent="0.3">
      <c r="B237" s="23" t="s">
        <v>103</v>
      </c>
      <c r="C237" s="24">
        <v>6</v>
      </c>
      <c r="D237" s="25">
        <v>1</v>
      </c>
      <c r="E237" s="26">
        <v>5083</v>
      </c>
      <c r="F237" s="27"/>
      <c r="G237" s="28">
        <f t="shared" ref="G237:H238" si="43">G238</f>
        <v>72690</v>
      </c>
      <c r="H237" s="28">
        <f t="shared" si="43"/>
        <v>72690</v>
      </c>
      <c r="I237" s="7">
        <f t="shared" si="35"/>
        <v>100</v>
      </c>
    </row>
    <row r="238" spans="2:9" ht="15.6" x14ac:dyDescent="0.3">
      <c r="B238" s="29" t="s">
        <v>18</v>
      </c>
      <c r="C238" s="24">
        <v>6</v>
      </c>
      <c r="D238" s="25">
        <v>1</v>
      </c>
      <c r="E238" s="26">
        <v>5083</v>
      </c>
      <c r="F238" s="27">
        <v>600</v>
      </c>
      <c r="G238" s="28">
        <f t="shared" si="43"/>
        <v>72690</v>
      </c>
      <c r="H238" s="28">
        <f t="shared" si="43"/>
        <v>72690</v>
      </c>
      <c r="I238" s="7">
        <f t="shared" si="35"/>
        <v>100</v>
      </c>
    </row>
    <row r="239" spans="2:9" ht="15.6" x14ac:dyDescent="0.3">
      <c r="B239" s="29" t="s">
        <v>20</v>
      </c>
      <c r="C239" s="24">
        <v>6</v>
      </c>
      <c r="D239" s="25">
        <v>1</v>
      </c>
      <c r="E239" s="26">
        <v>5083</v>
      </c>
      <c r="F239" s="27">
        <v>620</v>
      </c>
      <c r="G239" s="28">
        <v>72690</v>
      </c>
      <c r="H239" s="28">
        <v>72690</v>
      </c>
      <c r="I239" s="7">
        <f t="shared" si="35"/>
        <v>100</v>
      </c>
    </row>
    <row r="240" spans="2:9" ht="46.8" x14ac:dyDescent="0.3">
      <c r="B240" s="23" t="s">
        <v>177</v>
      </c>
      <c r="C240" s="24">
        <v>6</v>
      </c>
      <c r="D240" s="25">
        <v>1</v>
      </c>
      <c r="E240" s="26">
        <v>5604</v>
      </c>
      <c r="F240" s="27"/>
      <c r="G240" s="28">
        <f>G243+G241</f>
        <v>437279</v>
      </c>
      <c r="H240" s="28">
        <f>H243+H241</f>
        <v>298889.14</v>
      </c>
      <c r="I240" s="7">
        <f t="shared" si="35"/>
        <v>68.352045261720789</v>
      </c>
    </row>
    <row r="241" spans="2:9" ht="31.2" x14ac:dyDescent="0.3">
      <c r="B241" s="23" t="s">
        <v>193</v>
      </c>
      <c r="C241" s="24">
        <v>6</v>
      </c>
      <c r="D241" s="25">
        <v>1</v>
      </c>
      <c r="E241" s="26">
        <v>5604</v>
      </c>
      <c r="F241" s="27">
        <v>100</v>
      </c>
      <c r="G241" s="28">
        <f>G242</f>
        <v>45418</v>
      </c>
      <c r="H241" s="28">
        <f>H242</f>
        <v>5377.77</v>
      </c>
      <c r="I241" s="7">
        <f t="shared" si="35"/>
        <v>11.840613853538246</v>
      </c>
    </row>
    <row r="242" spans="2:9" ht="15.6" x14ac:dyDescent="0.3">
      <c r="B242" s="23" t="s">
        <v>194</v>
      </c>
      <c r="C242" s="24">
        <v>6</v>
      </c>
      <c r="D242" s="25">
        <v>1</v>
      </c>
      <c r="E242" s="26">
        <v>5604</v>
      </c>
      <c r="F242" s="27">
        <v>110</v>
      </c>
      <c r="G242" s="28">
        <f>45418</f>
        <v>45418</v>
      </c>
      <c r="H242" s="28">
        <v>5377.77</v>
      </c>
      <c r="I242" s="7">
        <f t="shared" si="35"/>
        <v>11.840613853538246</v>
      </c>
    </row>
    <row r="243" spans="2:9" ht="15.6" x14ac:dyDescent="0.3">
      <c r="B243" s="29" t="s">
        <v>18</v>
      </c>
      <c r="C243" s="24">
        <v>6</v>
      </c>
      <c r="D243" s="25">
        <v>1</v>
      </c>
      <c r="E243" s="26">
        <v>5604</v>
      </c>
      <c r="F243" s="27">
        <v>600</v>
      </c>
      <c r="G243" s="28">
        <f>G244+G245</f>
        <v>391861</v>
      </c>
      <c r="H243" s="28">
        <f>H244+H245</f>
        <v>293511.37</v>
      </c>
      <c r="I243" s="7">
        <f t="shared" si="35"/>
        <v>74.901909095316967</v>
      </c>
    </row>
    <row r="244" spans="2:9" ht="15.6" x14ac:dyDescent="0.3">
      <c r="B244" s="29" t="s">
        <v>19</v>
      </c>
      <c r="C244" s="24">
        <v>6</v>
      </c>
      <c r="D244" s="25">
        <v>1</v>
      </c>
      <c r="E244" s="26">
        <v>5604</v>
      </c>
      <c r="F244" s="27">
        <v>610</v>
      </c>
      <c r="G244" s="28">
        <v>163661</v>
      </c>
      <c r="H244" s="28">
        <v>135760.39000000001</v>
      </c>
      <c r="I244" s="7">
        <f t="shared" si="35"/>
        <v>82.952193864146011</v>
      </c>
    </row>
    <row r="245" spans="2:9" ht="15.6" x14ac:dyDescent="0.3">
      <c r="B245" s="29" t="s">
        <v>20</v>
      </c>
      <c r="C245" s="24">
        <v>6</v>
      </c>
      <c r="D245" s="25">
        <v>1</v>
      </c>
      <c r="E245" s="26">
        <v>5604</v>
      </c>
      <c r="F245" s="27">
        <v>620</v>
      </c>
      <c r="G245" s="28">
        <v>228200</v>
      </c>
      <c r="H245" s="28">
        <v>157750.98000000001</v>
      </c>
      <c r="I245" s="7">
        <f t="shared" si="35"/>
        <v>69.12838737949167</v>
      </c>
    </row>
    <row r="246" spans="2:9" ht="46.8" x14ac:dyDescent="0.3">
      <c r="B246" s="23" t="s">
        <v>178</v>
      </c>
      <c r="C246" s="24">
        <v>6</v>
      </c>
      <c r="D246" s="25">
        <v>1</v>
      </c>
      <c r="E246" s="26">
        <v>5683</v>
      </c>
      <c r="F246" s="27"/>
      <c r="G246" s="28">
        <f t="shared" ref="G246:H247" si="44">G247</f>
        <v>72690</v>
      </c>
      <c r="H246" s="28">
        <f t="shared" si="44"/>
        <v>72690</v>
      </c>
      <c r="I246" s="7">
        <f t="shared" si="35"/>
        <v>100</v>
      </c>
    </row>
    <row r="247" spans="2:9" ht="15.6" x14ac:dyDescent="0.3">
      <c r="B247" s="29" t="s">
        <v>18</v>
      </c>
      <c r="C247" s="24">
        <v>6</v>
      </c>
      <c r="D247" s="25">
        <v>1</v>
      </c>
      <c r="E247" s="26">
        <v>5683</v>
      </c>
      <c r="F247" s="27">
        <v>600</v>
      </c>
      <c r="G247" s="28">
        <f t="shared" si="44"/>
        <v>72690</v>
      </c>
      <c r="H247" s="28">
        <f t="shared" si="44"/>
        <v>72690</v>
      </c>
      <c r="I247" s="7">
        <f t="shared" si="35"/>
        <v>100</v>
      </c>
    </row>
    <row r="248" spans="2:9" ht="15.6" x14ac:dyDescent="0.3">
      <c r="B248" s="29" t="s">
        <v>20</v>
      </c>
      <c r="C248" s="24">
        <v>6</v>
      </c>
      <c r="D248" s="25">
        <v>1</v>
      </c>
      <c r="E248" s="26">
        <v>5683</v>
      </c>
      <c r="F248" s="27">
        <v>620</v>
      </c>
      <c r="G248" s="28">
        <v>72690</v>
      </c>
      <c r="H248" s="28">
        <v>72690</v>
      </c>
      <c r="I248" s="7">
        <f t="shared" si="35"/>
        <v>100</v>
      </c>
    </row>
    <row r="249" spans="2:9" ht="46.8" x14ac:dyDescent="0.3">
      <c r="B249" s="23" t="s">
        <v>74</v>
      </c>
      <c r="C249" s="24">
        <v>6</v>
      </c>
      <c r="D249" s="25">
        <v>2</v>
      </c>
      <c r="E249" s="26">
        <v>0</v>
      </c>
      <c r="F249" s="27"/>
      <c r="G249" s="28">
        <f>G250+G253+G258</f>
        <v>5937700</v>
      </c>
      <c r="H249" s="28">
        <f>H250+H253+H258</f>
        <v>3907857.94</v>
      </c>
      <c r="I249" s="7">
        <f t="shared" si="35"/>
        <v>65.814337874934736</v>
      </c>
    </row>
    <row r="250" spans="2:9" ht="62.4" x14ac:dyDescent="0.3">
      <c r="B250" s="23" t="s">
        <v>179</v>
      </c>
      <c r="C250" s="24">
        <v>6</v>
      </c>
      <c r="D250" s="25">
        <v>2</v>
      </c>
      <c r="E250" s="26">
        <v>204</v>
      </c>
      <c r="F250" s="27"/>
      <c r="G250" s="28">
        <f t="shared" ref="G250:H251" si="45">G251</f>
        <v>3451600</v>
      </c>
      <c r="H250" s="28">
        <f t="shared" si="45"/>
        <v>3016793.61</v>
      </c>
      <c r="I250" s="7">
        <f t="shared" si="35"/>
        <v>87.402758430872638</v>
      </c>
    </row>
    <row r="251" spans="2:9" ht="31.2" x14ac:dyDescent="0.3">
      <c r="B251" s="29" t="s">
        <v>193</v>
      </c>
      <c r="C251" s="24">
        <v>6</v>
      </c>
      <c r="D251" s="25">
        <v>2</v>
      </c>
      <c r="E251" s="26">
        <v>204</v>
      </c>
      <c r="F251" s="27">
        <v>100</v>
      </c>
      <c r="G251" s="28">
        <f t="shared" si="45"/>
        <v>3451600</v>
      </c>
      <c r="H251" s="28">
        <f t="shared" si="45"/>
        <v>3016793.61</v>
      </c>
      <c r="I251" s="7">
        <f t="shared" si="35"/>
        <v>87.402758430872638</v>
      </c>
    </row>
    <row r="252" spans="2:9" ht="15.6" x14ac:dyDescent="0.3">
      <c r="B252" s="29" t="s">
        <v>213</v>
      </c>
      <c r="C252" s="24">
        <v>6</v>
      </c>
      <c r="D252" s="25">
        <v>2</v>
      </c>
      <c r="E252" s="26">
        <v>204</v>
      </c>
      <c r="F252" s="27">
        <v>120</v>
      </c>
      <c r="G252" s="28">
        <v>3451600</v>
      </c>
      <c r="H252" s="28">
        <v>3016793.61</v>
      </c>
      <c r="I252" s="7">
        <f t="shared" si="35"/>
        <v>87.402758430872638</v>
      </c>
    </row>
    <row r="253" spans="2:9" ht="62.4" x14ac:dyDescent="0.3">
      <c r="B253" s="23" t="s">
        <v>180</v>
      </c>
      <c r="C253" s="24">
        <v>6</v>
      </c>
      <c r="D253" s="25">
        <v>2</v>
      </c>
      <c r="E253" s="26">
        <v>5513</v>
      </c>
      <c r="F253" s="27"/>
      <c r="G253" s="28">
        <f>G254+G256</f>
        <v>1985300</v>
      </c>
      <c r="H253" s="28">
        <f>H254+H256</f>
        <v>891064.33000000007</v>
      </c>
      <c r="I253" s="7">
        <f t="shared" si="35"/>
        <v>44.883107338941223</v>
      </c>
    </row>
    <row r="254" spans="2:9" ht="31.2" x14ac:dyDescent="0.3">
      <c r="B254" s="29" t="s">
        <v>193</v>
      </c>
      <c r="C254" s="24">
        <v>6</v>
      </c>
      <c r="D254" s="25">
        <v>2</v>
      </c>
      <c r="E254" s="26">
        <v>5513</v>
      </c>
      <c r="F254" s="27">
        <v>100</v>
      </c>
      <c r="G254" s="28">
        <f>G255</f>
        <v>1137000</v>
      </c>
      <c r="H254" s="28">
        <f>H255</f>
        <v>687997.02</v>
      </c>
      <c r="I254" s="7">
        <f t="shared" si="35"/>
        <v>60.509852242744067</v>
      </c>
    </row>
    <row r="255" spans="2:9" ht="15.6" x14ac:dyDescent="0.3">
      <c r="B255" s="29" t="s">
        <v>213</v>
      </c>
      <c r="C255" s="24">
        <v>6</v>
      </c>
      <c r="D255" s="25">
        <v>2</v>
      </c>
      <c r="E255" s="26">
        <v>5513</v>
      </c>
      <c r="F255" s="27">
        <v>120</v>
      </c>
      <c r="G255" s="28">
        <f>1097000+40000</f>
        <v>1137000</v>
      </c>
      <c r="H255" s="28">
        <v>687997.02</v>
      </c>
      <c r="I255" s="7">
        <f t="shared" si="35"/>
        <v>60.509852242744067</v>
      </c>
    </row>
    <row r="256" spans="2:9" ht="15.6" x14ac:dyDescent="0.3">
      <c r="B256" s="29" t="s">
        <v>23</v>
      </c>
      <c r="C256" s="24">
        <v>6</v>
      </c>
      <c r="D256" s="25">
        <v>2</v>
      </c>
      <c r="E256" s="26">
        <v>5513</v>
      </c>
      <c r="F256" s="27">
        <v>200</v>
      </c>
      <c r="G256" s="28">
        <f>G257</f>
        <v>848300</v>
      </c>
      <c r="H256" s="28">
        <f>H257</f>
        <v>203067.31</v>
      </c>
      <c r="I256" s="7">
        <f t="shared" si="35"/>
        <v>23.938148060827537</v>
      </c>
    </row>
    <row r="257" spans="2:9" ht="15.6" x14ac:dyDescent="0.3">
      <c r="B257" s="29" t="s">
        <v>24</v>
      </c>
      <c r="C257" s="24">
        <v>6</v>
      </c>
      <c r="D257" s="25">
        <v>2</v>
      </c>
      <c r="E257" s="26">
        <v>5513</v>
      </c>
      <c r="F257" s="27">
        <v>240</v>
      </c>
      <c r="G257" s="28">
        <v>848300</v>
      </c>
      <c r="H257" s="28">
        <v>203067.31</v>
      </c>
      <c r="I257" s="7">
        <f t="shared" si="35"/>
        <v>23.938148060827537</v>
      </c>
    </row>
    <row r="258" spans="2:9" ht="46.8" x14ac:dyDescent="0.3">
      <c r="B258" s="29" t="s">
        <v>244</v>
      </c>
      <c r="C258" s="24">
        <v>6</v>
      </c>
      <c r="D258" s="25">
        <v>2</v>
      </c>
      <c r="E258" s="26">
        <v>9999</v>
      </c>
      <c r="F258" s="27"/>
      <c r="G258" s="28">
        <f>G259+G261</f>
        <v>500800</v>
      </c>
      <c r="H258" s="28">
        <f>H259+H261</f>
        <v>0</v>
      </c>
      <c r="I258" s="7">
        <f t="shared" si="35"/>
        <v>0</v>
      </c>
    </row>
    <row r="259" spans="2:9" ht="15.6" x14ac:dyDescent="0.3">
      <c r="B259" s="29" t="s">
        <v>23</v>
      </c>
      <c r="C259" s="24">
        <v>6</v>
      </c>
      <c r="D259" s="25">
        <v>2</v>
      </c>
      <c r="E259" s="26">
        <v>9999</v>
      </c>
      <c r="F259" s="27">
        <v>200</v>
      </c>
      <c r="G259" s="28">
        <f>G260</f>
        <v>20000</v>
      </c>
      <c r="H259" s="28"/>
      <c r="I259" s="7">
        <f t="shared" si="35"/>
        <v>0</v>
      </c>
    </row>
    <row r="260" spans="2:9" ht="15.6" x14ac:dyDescent="0.3">
      <c r="B260" s="29" t="s">
        <v>24</v>
      </c>
      <c r="C260" s="24">
        <v>6</v>
      </c>
      <c r="D260" s="25">
        <v>2</v>
      </c>
      <c r="E260" s="26">
        <v>9999</v>
      </c>
      <c r="F260" s="27">
        <v>240</v>
      </c>
      <c r="G260" s="28">
        <v>20000</v>
      </c>
      <c r="H260" s="28"/>
      <c r="I260" s="7">
        <f t="shared" si="35"/>
        <v>0</v>
      </c>
    </row>
    <row r="261" spans="2:9" ht="15.6" x14ac:dyDescent="0.3">
      <c r="B261" s="29" t="s">
        <v>18</v>
      </c>
      <c r="C261" s="24">
        <v>6</v>
      </c>
      <c r="D261" s="25">
        <v>2</v>
      </c>
      <c r="E261" s="26">
        <v>9999</v>
      </c>
      <c r="F261" s="27">
        <v>600</v>
      </c>
      <c r="G261" s="28">
        <f>G262+G263</f>
        <v>480800</v>
      </c>
      <c r="H261" s="28"/>
      <c r="I261" s="7">
        <f t="shared" si="35"/>
        <v>0</v>
      </c>
    </row>
    <row r="262" spans="2:9" ht="15.6" x14ac:dyDescent="0.3">
      <c r="B262" s="29" t="s">
        <v>19</v>
      </c>
      <c r="C262" s="24">
        <v>6</v>
      </c>
      <c r="D262" s="25">
        <v>2</v>
      </c>
      <c r="E262" s="26">
        <v>9999</v>
      </c>
      <c r="F262" s="27">
        <v>610</v>
      </c>
      <c r="G262" s="28">
        <v>100000</v>
      </c>
      <c r="H262" s="28"/>
      <c r="I262" s="7">
        <f t="shared" si="35"/>
        <v>0</v>
      </c>
    </row>
    <row r="263" spans="2:9" ht="15.6" x14ac:dyDescent="0.3">
      <c r="B263" s="29" t="s">
        <v>20</v>
      </c>
      <c r="C263" s="24">
        <v>6</v>
      </c>
      <c r="D263" s="25">
        <v>2</v>
      </c>
      <c r="E263" s="26">
        <v>9999</v>
      </c>
      <c r="F263" s="27">
        <v>620</v>
      </c>
      <c r="G263" s="28">
        <v>380800</v>
      </c>
      <c r="H263" s="28"/>
      <c r="I263" s="7">
        <f t="shared" si="35"/>
        <v>0</v>
      </c>
    </row>
    <row r="264" spans="2:9" ht="46.8" x14ac:dyDescent="0.3">
      <c r="B264" s="23" t="s">
        <v>160</v>
      </c>
      <c r="C264" s="24">
        <v>7</v>
      </c>
      <c r="D264" s="25">
        <v>0</v>
      </c>
      <c r="E264" s="26">
        <v>0</v>
      </c>
      <c r="F264" s="27"/>
      <c r="G264" s="28">
        <f>G265+G273+G280+G269</f>
        <v>39737300</v>
      </c>
      <c r="H264" s="28">
        <f>H265+H273+H280+H269</f>
        <v>29587031.300000001</v>
      </c>
      <c r="I264" s="7">
        <f t="shared" si="35"/>
        <v>74.456571785199301</v>
      </c>
    </row>
    <row r="265" spans="2:9" ht="62.4" x14ac:dyDescent="0.3">
      <c r="B265" s="23" t="s">
        <v>192</v>
      </c>
      <c r="C265" s="24">
        <v>7</v>
      </c>
      <c r="D265" s="25">
        <v>1</v>
      </c>
      <c r="E265" s="26">
        <v>0</v>
      </c>
      <c r="F265" s="27"/>
      <c r="G265" s="28">
        <f t="shared" ref="G265:H267" si="46">G266</f>
        <v>25396800</v>
      </c>
      <c r="H265" s="28">
        <f t="shared" si="46"/>
        <v>16360157</v>
      </c>
      <c r="I265" s="7">
        <f t="shared" si="35"/>
        <v>64.418182605682603</v>
      </c>
    </row>
    <row r="266" spans="2:9" ht="78" x14ac:dyDescent="0.3">
      <c r="B266" s="23" t="s">
        <v>181</v>
      </c>
      <c r="C266" s="24">
        <v>7</v>
      </c>
      <c r="D266" s="25">
        <v>1</v>
      </c>
      <c r="E266" s="26">
        <v>5522</v>
      </c>
      <c r="F266" s="27"/>
      <c r="G266" s="28">
        <f t="shared" si="46"/>
        <v>25396800</v>
      </c>
      <c r="H266" s="28">
        <f t="shared" si="46"/>
        <v>16360157</v>
      </c>
      <c r="I266" s="7">
        <f t="shared" ref="I266:I329" si="47">H266/G266*100</f>
        <v>64.418182605682603</v>
      </c>
    </row>
    <row r="267" spans="2:9" ht="15.6" x14ac:dyDescent="0.3">
      <c r="B267" s="29" t="s">
        <v>200</v>
      </c>
      <c r="C267" s="24">
        <v>7</v>
      </c>
      <c r="D267" s="25">
        <v>1</v>
      </c>
      <c r="E267" s="26">
        <v>5522</v>
      </c>
      <c r="F267" s="27">
        <v>800</v>
      </c>
      <c r="G267" s="28">
        <f t="shared" si="46"/>
        <v>25396800</v>
      </c>
      <c r="H267" s="28">
        <f t="shared" si="46"/>
        <v>16360157</v>
      </c>
      <c r="I267" s="7">
        <f t="shared" si="47"/>
        <v>64.418182605682603</v>
      </c>
    </row>
    <row r="268" spans="2:9" ht="31.2" x14ac:dyDescent="0.3">
      <c r="B268" s="29" t="s">
        <v>37</v>
      </c>
      <c r="C268" s="24">
        <v>7</v>
      </c>
      <c r="D268" s="25">
        <v>1</v>
      </c>
      <c r="E268" s="26">
        <v>5522</v>
      </c>
      <c r="F268" s="30">
        <v>810</v>
      </c>
      <c r="G268" s="28">
        <v>25396800</v>
      </c>
      <c r="H268" s="28">
        <v>16360157</v>
      </c>
      <c r="I268" s="7">
        <f t="shared" si="47"/>
        <v>64.418182605682603</v>
      </c>
    </row>
    <row r="269" spans="2:9" ht="46.8" x14ac:dyDescent="0.3">
      <c r="B269" s="29" t="s">
        <v>152</v>
      </c>
      <c r="C269" s="24">
        <v>7</v>
      </c>
      <c r="D269" s="25">
        <v>2</v>
      </c>
      <c r="E269" s="26">
        <v>0</v>
      </c>
      <c r="F269" s="30"/>
      <c r="G269" s="28">
        <f t="shared" ref="G269:H271" si="48">G270</f>
        <v>13008100</v>
      </c>
      <c r="H269" s="28">
        <f t="shared" si="48"/>
        <v>13008100</v>
      </c>
      <c r="I269" s="7">
        <f t="shared" si="47"/>
        <v>100</v>
      </c>
    </row>
    <row r="270" spans="2:9" ht="62.4" x14ac:dyDescent="0.3">
      <c r="B270" s="29" t="s">
        <v>153</v>
      </c>
      <c r="C270" s="24">
        <v>7</v>
      </c>
      <c r="D270" s="25">
        <v>2</v>
      </c>
      <c r="E270" s="26">
        <v>5525</v>
      </c>
      <c r="F270" s="30"/>
      <c r="G270" s="28">
        <f t="shared" si="48"/>
        <v>13008100</v>
      </c>
      <c r="H270" s="28">
        <f t="shared" si="48"/>
        <v>13008100</v>
      </c>
      <c r="I270" s="7">
        <f t="shared" si="47"/>
        <v>100</v>
      </c>
    </row>
    <row r="271" spans="2:9" ht="15.6" x14ac:dyDescent="0.3">
      <c r="B271" s="29" t="s">
        <v>200</v>
      </c>
      <c r="C271" s="24">
        <v>7</v>
      </c>
      <c r="D271" s="25">
        <v>2</v>
      </c>
      <c r="E271" s="26">
        <v>5525</v>
      </c>
      <c r="F271" s="30">
        <v>800</v>
      </c>
      <c r="G271" s="28">
        <f t="shared" si="48"/>
        <v>13008100</v>
      </c>
      <c r="H271" s="28">
        <f t="shared" si="48"/>
        <v>13008100</v>
      </c>
      <c r="I271" s="7">
        <f t="shared" si="47"/>
        <v>100</v>
      </c>
    </row>
    <row r="272" spans="2:9" ht="31.2" x14ac:dyDescent="0.3">
      <c r="B272" s="29" t="s">
        <v>37</v>
      </c>
      <c r="C272" s="24">
        <v>7</v>
      </c>
      <c r="D272" s="25">
        <v>2</v>
      </c>
      <c r="E272" s="26">
        <v>5525</v>
      </c>
      <c r="F272" s="30">
        <v>810</v>
      </c>
      <c r="G272" s="28">
        <v>13008100</v>
      </c>
      <c r="H272" s="28">
        <v>13008100</v>
      </c>
      <c r="I272" s="7">
        <f t="shared" si="47"/>
        <v>100</v>
      </c>
    </row>
    <row r="273" spans="2:9" ht="62.4" x14ac:dyDescent="0.3">
      <c r="B273" s="23" t="s">
        <v>52</v>
      </c>
      <c r="C273" s="24">
        <v>7</v>
      </c>
      <c r="D273" s="25">
        <v>4</v>
      </c>
      <c r="E273" s="26">
        <v>0</v>
      </c>
      <c r="F273" s="27"/>
      <c r="G273" s="28">
        <f>G277+G274</f>
        <v>1183400</v>
      </c>
      <c r="H273" s="28">
        <f>H277+H274</f>
        <v>214539.3</v>
      </c>
      <c r="I273" s="7">
        <f t="shared" si="47"/>
        <v>18.129060334629035</v>
      </c>
    </row>
    <row r="274" spans="2:9" ht="78" x14ac:dyDescent="0.3">
      <c r="B274" s="23" t="s">
        <v>104</v>
      </c>
      <c r="C274" s="24">
        <v>7</v>
      </c>
      <c r="D274" s="25">
        <v>4</v>
      </c>
      <c r="E274" s="26">
        <v>2127</v>
      </c>
      <c r="F274" s="27"/>
      <c r="G274" s="28">
        <f t="shared" ref="G274:H275" si="49">G275</f>
        <v>943000</v>
      </c>
      <c r="H274" s="28">
        <f t="shared" si="49"/>
        <v>0</v>
      </c>
      <c r="I274" s="7">
        <f t="shared" si="47"/>
        <v>0</v>
      </c>
    </row>
    <row r="275" spans="2:9" ht="15.6" x14ac:dyDescent="0.3">
      <c r="B275" s="29" t="s">
        <v>23</v>
      </c>
      <c r="C275" s="24">
        <v>7</v>
      </c>
      <c r="D275" s="25">
        <v>4</v>
      </c>
      <c r="E275" s="26">
        <v>2127</v>
      </c>
      <c r="F275" s="27">
        <v>200</v>
      </c>
      <c r="G275" s="28">
        <f t="shared" si="49"/>
        <v>943000</v>
      </c>
      <c r="H275" s="28">
        <f t="shared" si="49"/>
        <v>0</v>
      </c>
      <c r="I275" s="7">
        <f t="shared" si="47"/>
        <v>0</v>
      </c>
    </row>
    <row r="276" spans="2:9" ht="15.6" x14ac:dyDescent="0.3">
      <c r="B276" s="29" t="s">
        <v>24</v>
      </c>
      <c r="C276" s="24">
        <v>7</v>
      </c>
      <c r="D276" s="25">
        <v>4</v>
      </c>
      <c r="E276" s="26">
        <v>2127</v>
      </c>
      <c r="F276" s="27">
        <v>240</v>
      </c>
      <c r="G276" s="28">
        <v>943000</v>
      </c>
      <c r="H276" s="28">
        <v>0</v>
      </c>
      <c r="I276" s="7">
        <f t="shared" si="47"/>
        <v>0</v>
      </c>
    </row>
    <row r="277" spans="2:9" ht="93.6" x14ac:dyDescent="0.3">
      <c r="B277" s="23" t="s">
        <v>46</v>
      </c>
      <c r="C277" s="24">
        <v>7</v>
      </c>
      <c r="D277" s="25">
        <v>4</v>
      </c>
      <c r="E277" s="26">
        <v>5528</v>
      </c>
      <c r="F277" s="27"/>
      <c r="G277" s="28">
        <f t="shared" ref="G277:H278" si="50">G278</f>
        <v>240400</v>
      </c>
      <c r="H277" s="28">
        <f t="shared" si="50"/>
        <v>214539.3</v>
      </c>
      <c r="I277" s="7">
        <f t="shared" si="47"/>
        <v>89.242637271214647</v>
      </c>
    </row>
    <row r="278" spans="2:9" ht="15.6" x14ac:dyDescent="0.3">
      <c r="B278" s="29" t="s">
        <v>23</v>
      </c>
      <c r="C278" s="24">
        <v>7</v>
      </c>
      <c r="D278" s="25">
        <v>4</v>
      </c>
      <c r="E278" s="26">
        <v>5528</v>
      </c>
      <c r="F278" s="27">
        <v>200</v>
      </c>
      <c r="G278" s="28">
        <f t="shared" si="50"/>
        <v>240400</v>
      </c>
      <c r="H278" s="28">
        <f t="shared" si="50"/>
        <v>214539.3</v>
      </c>
      <c r="I278" s="7">
        <f t="shared" si="47"/>
        <v>89.242637271214647</v>
      </c>
    </row>
    <row r="279" spans="2:9" ht="15.6" x14ac:dyDescent="0.3">
      <c r="B279" s="29" t="s">
        <v>24</v>
      </c>
      <c r="C279" s="24">
        <v>7</v>
      </c>
      <c r="D279" s="25">
        <v>4</v>
      </c>
      <c r="E279" s="26">
        <v>5528</v>
      </c>
      <c r="F279" s="27">
        <v>240</v>
      </c>
      <c r="G279" s="28">
        <v>240400</v>
      </c>
      <c r="H279" s="28">
        <v>214539.3</v>
      </c>
      <c r="I279" s="7">
        <f t="shared" si="47"/>
        <v>89.242637271214647</v>
      </c>
    </row>
    <row r="280" spans="2:9" ht="46.8" x14ac:dyDescent="0.3">
      <c r="B280" s="23" t="s">
        <v>55</v>
      </c>
      <c r="C280" s="24">
        <v>7</v>
      </c>
      <c r="D280" s="25">
        <v>5</v>
      </c>
      <c r="E280" s="26">
        <v>0</v>
      </c>
      <c r="F280" s="27"/>
      <c r="G280" s="28">
        <f t="shared" ref="G280:H282" si="51">G281</f>
        <v>149000</v>
      </c>
      <c r="H280" s="28">
        <f t="shared" si="51"/>
        <v>4235</v>
      </c>
      <c r="I280" s="7">
        <f t="shared" si="47"/>
        <v>2.8422818791946312</v>
      </c>
    </row>
    <row r="281" spans="2:9" ht="46.8" x14ac:dyDescent="0.3">
      <c r="B281" s="23" t="s">
        <v>56</v>
      </c>
      <c r="C281" s="24">
        <v>7</v>
      </c>
      <c r="D281" s="25">
        <v>5</v>
      </c>
      <c r="E281" s="26">
        <v>9999</v>
      </c>
      <c r="F281" s="27"/>
      <c r="G281" s="28">
        <f t="shared" si="51"/>
        <v>149000</v>
      </c>
      <c r="H281" s="28">
        <f t="shared" si="51"/>
        <v>4235</v>
      </c>
      <c r="I281" s="7">
        <f t="shared" si="47"/>
        <v>2.8422818791946312</v>
      </c>
    </row>
    <row r="282" spans="2:9" ht="15.6" x14ac:dyDescent="0.3">
      <c r="B282" s="29" t="s">
        <v>23</v>
      </c>
      <c r="C282" s="24">
        <v>7</v>
      </c>
      <c r="D282" s="25">
        <v>5</v>
      </c>
      <c r="E282" s="26">
        <v>9999</v>
      </c>
      <c r="F282" s="27">
        <v>200</v>
      </c>
      <c r="G282" s="28">
        <f t="shared" si="51"/>
        <v>149000</v>
      </c>
      <c r="H282" s="28">
        <f t="shared" si="51"/>
        <v>4235</v>
      </c>
      <c r="I282" s="7">
        <f t="shared" si="47"/>
        <v>2.8422818791946312</v>
      </c>
    </row>
    <row r="283" spans="2:9" ht="15.6" x14ac:dyDescent="0.3">
      <c r="B283" s="29" t="s">
        <v>24</v>
      </c>
      <c r="C283" s="24">
        <v>7</v>
      </c>
      <c r="D283" s="25">
        <v>5</v>
      </c>
      <c r="E283" s="26">
        <v>9999</v>
      </c>
      <c r="F283" s="27">
        <v>240</v>
      </c>
      <c r="G283" s="28">
        <v>149000</v>
      </c>
      <c r="H283" s="28">
        <v>4235</v>
      </c>
      <c r="I283" s="7">
        <f t="shared" si="47"/>
        <v>2.8422818791946312</v>
      </c>
    </row>
    <row r="284" spans="2:9" ht="31.2" x14ac:dyDescent="0.3">
      <c r="B284" s="29" t="s">
        <v>57</v>
      </c>
      <c r="C284" s="24">
        <v>8</v>
      </c>
      <c r="D284" s="25">
        <v>0</v>
      </c>
      <c r="E284" s="26">
        <v>0</v>
      </c>
      <c r="F284" s="30"/>
      <c r="G284" s="28">
        <f>G285+G289+G315+G343</f>
        <v>580531147.32000005</v>
      </c>
      <c r="H284" s="28">
        <f>H285+H289+H315+H343</f>
        <v>384543325.18999994</v>
      </c>
      <c r="I284" s="7">
        <f t="shared" si="47"/>
        <v>66.239912701537122</v>
      </c>
    </row>
    <row r="285" spans="2:9" ht="46.8" x14ac:dyDescent="0.3">
      <c r="B285" s="23" t="s">
        <v>58</v>
      </c>
      <c r="C285" s="24">
        <v>8</v>
      </c>
      <c r="D285" s="25">
        <v>1</v>
      </c>
      <c r="E285" s="26">
        <v>0</v>
      </c>
      <c r="F285" s="27"/>
      <c r="G285" s="28">
        <f>G286</f>
        <v>862100</v>
      </c>
      <c r="H285" s="28">
        <f>H286</f>
        <v>96210</v>
      </c>
      <c r="I285" s="7">
        <f t="shared" si="47"/>
        <v>11.159958241503306</v>
      </c>
    </row>
    <row r="286" spans="2:9" ht="46.8" x14ac:dyDescent="0.3">
      <c r="B286" s="23" t="s">
        <v>59</v>
      </c>
      <c r="C286" s="24">
        <v>8</v>
      </c>
      <c r="D286" s="25">
        <v>1</v>
      </c>
      <c r="E286" s="26">
        <v>9999</v>
      </c>
      <c r="F286" s="27"/>
      <c r="G286" s="28">
        <f t="shared" ref="G286:H287" si="52">G287</f>
        <v>862100</v>
      </c>
      <c r="H286" s="28">
        <f t="shared" si="52"/>
        <v>96210</v>
      </c>
      <c r="I286" s="7">
        <f t="shared" si="47"/>
        <v>11.159958241503306</v>
      </c>
    </row>
    <row r="287" spans="2:9" ht="15.6" x14ac:dyDescent="0.3">
      <c r="B287" s="29" t="s">
        <v>23</v>
      </c>
      <c r="C287" s="24">
        <v>8</v>
      </c>
      <c r="D287" s="25">
        <v>1</v>
      </c>
      <c r="E287" s="26">
        <v>9999</v>
      </c>
      <c r="F287" s="27">
        <v>200</v>
      </c>
      <c r="G287" s="28">
        <f t="shared" si="52"/>
        <v>862100</v>
      </c>
      <c r="H287" s="28">
        <f t="shared" si="52"/>
        <v>96210</v>
      </c>
      <c r="I287" s="7">
        <f t="shared" si="47"/>
        <v>11.159958241503306</v>
      </c>
    </row>
    <row r="288" spans="2:9" ht="15.6" x14ac:dyDescent="0.3">
      <c r="B288" s="29" t="s">
        <v>24</v>
      </c>
      <c r="C288" s="24">
        <v>8</v>
      </c>
      <c r="D288" s="25">
        <v>1</v>
      </c>
      <c r="E288" s="26">
        <v>9999</v>
      </c>
      <c r="F288" s="27">
        <v>240</v>
      </c>
      <c r="G288" s="28">
        <v>862100</v>
      </c>
      <c r="H288" s="28">
        <v>96210</v>
      </c>
      <c r="I288" s="7">
        <f t="shared" si="47"/>
        <v>11.159958241503306</v>
      </c>
    </row>
    <row r="289" spans="2:9" ht="46.8" x14ac:dyDescent="0.3">
      <c r="B289" s="23" t="s">
        <v>60</v>
      </c>
      <c r="C289" s="24">
        <v>8</v>
      </c>
      <c r="D289" s="25">
        <v>2</v>
      </c>
      <c r="E289" s="26">
        <v>0</v>
      </c>
      <c r="F289" s="27"/>
      <c r="G289" s="28">
        <f>G293+G299+G296+G302+G310+G290+G305</f>
        <v>545202527.32000005</v>
      </c>
      <c r="H289" s="28">
        <f>H293+H299+H296+H302+H310+H290+H305</f>
        <v>359209004.09999996</v>
      </c>
      <c r="I289" s="7">
        <f t="shared" si="47"/>
        <v>65.88542534197876</v>
      </c>
    </row>
    <row r="290" spans="2:9" ht="46.8" x14ac:dyDescent="0.3">
      <c r="B290" s="23" t="s">
        <v>240</v>
      </c>
      <c r="C290" s="24">
        <v>8</v>
      </c>
      <c r="D290" s="25">
        <v>2</v>
      </c>
      <c r="E290" s="26">
        <v>3203</v>
      </c>
      <c r="F290" s="27"/>
      <c r="G290" s="28">
        <f t="shared" ref="G290:H291" si="53">G291</f>
        <v>6849766.5499999998</v>
      </c>
      <c r="H290" s="28">
        <f t="shared" si="53"/>
        <v>4045795.9</v>
      </c>
      <c r="I290" s="7">
        <f t="shared" si="47"/>
        <v>59.064726811748059</v>
      </c>
    </row>
    <row r="291" spans="2:9" ht="15.6" x14ac:dyDescent="0.3">
      <c r="B291" s="23" t="s">
        <v>122</v>
      </c>
      <c r="C291" s="24">
        <v>8</v>
      </c>
      <c r="D291" s="25">
        <v>2</v>
      </c>
      <c r="E291" s="26">
        <v>3203</v>
      </c>
      <c r="F291" s="27">
        <v>300</v>
      </c>
      <c r="G291" s="28">
        <f t="shared" si="53"/>
        <v>6849766.5499999998</v>
      </c>
      <c r="H291" s="28">
        <f t="shared" si="53"/>
        <v>4045795.9</v>
      </c>
      <c r="I291" s="7">
        <f t="shared" si="47"/>
        <v>59.064726811748059</v>
      </c>
    </row>
    <row r="292" spans="2:9" ht="15.6" x14ac:dyDescent="0.3">
      <c r="B292" s="23" t="s">
        <v>34</v>
      </c>
      <c r="C292" s="24">
        <v>8</v>
      </c>
      <c r="D292" s="25">
        <v>2</v>
      </c>
      <c r="E292" s="26">
        <v>3203</v>
      </c>
      <c r="F292" s="27">
        <v>320</v>
      </c>
      <c r="G292" s="28">
        <v>6849766.5499999998</v>
      </c>
      <c r="H292" s="28">
        <v>4045795.9</v>
      </c>
      <c r="I292" s="7">
        <f t="shared" si="47"/>
        <v>59.064726811748059</v>
      </c>
    </row>
    <row r="293" spans="2:9" ht="46.8" x14ac:dyDescent="0.3">
      <c r="B293" s="23" t="s">
        <v>229</v>
      </c>
      <c r="C293" s="24">
        <v>8</v>
      </c>
      <c r="D293" s="25">
        <v>2</v>
      </c>
      <c r="E293" s="26">
        <v>4207</v>
      </c>
      <c r="F293" s="27"/>
      <c r="G293" s="28">
        <f t="shared" ref="G293:H294" si="54">G294</f>
        <v>187500</v>
      </c>
      <c r="H293" s="28">
        <f t="shared" si="54"/>
        <v>0</v>
      </c>
      <c r="I293" s="7">
        <f t="shared" si="47"/>
        <v>0</v>
      </c>
    </row>
    <row r="294" spans="2:9" ht="15.6" x14ac:dyDescent="0.3">
      <c r="B294" s="29" t="s">
        <v>89</v>
      </c>
      <c r="C294" s="24">
        <v>8</v>
      </c>
      <c r="D294" s="25">
        <v>2</v>
      </c>
      <c r="E294" s="26">
        <v>4207</v>
      </c>
      <c r="F294" s="27">
        <v>400</v>
      </c>
      <c r="G294" s="28">
        <f t="shared" si="54"/>
        <v>187500</v>
      </c>
      <c r="H294" s="28">
        <f t="shared" si="54"/>
        <v>0</v>
      </c>
      <c r="I294" s="7">
        <f t="shared" si="47"/>
        <v>0</v>
      </c>
    </row>
    <row r="295" spans="2:9" ht="15.6" x14ac:dyDescent="0.3">
      <c r="B295" s="29" t="s">
        <v>90</v>
      </c>
      <c r="C295" s="24">
        <v>8</v>
      </c>
      <c r="D295" s="25">
        <v>2</v>
      </c>
      <c r="E295" s="26">
        <v>4207</v>
      </c>
      <c r="F295" s="27">
        <v>410</v>
      </c>
      <c r="G295" s="28">
        <v>187500</v>
      </c>
      <c r="H295" s="28">
        <v>0</v>
      </c>
      <c r="I295" s="7">
        <f t="shared" si="47"/>
        <v>0</v>
      </c>
    </row>
    <row r="296" spans="2:9" ht="62.4" x14ac:dyDescent="0.3">
      <c r="B296" s="29" t="s">
        <v>227</v>
      </c>
      <c r="C296" s="24">
        <v>8</v>
      </c>
      <c r="D296" s="25">
        <v>2</v>
      </c>
      <c r="E296" s="26">
        <v>4401</v>
      </c>
      <c r="F296" s="27"/>
      <c r="G296" s="28">
        <f t="shared" ref="G296:H297" si="55">G297</f>
        <v>51190566.18</v>
      </c>
      <c r="H296" s="28">
        <f t="shared" si="55"/>
        <v>34670940.049999997</v>
      </c>
      <c r="I296" s="7">
        <f t="shared" si="47"/>
        <v>67.729159173757736</v>
      </c>
    </row>
    <row r="297" spans="2:9" ht="15.6" x14ac:dyDescent="0.3">
      <c r="B297" s="29" t="s">
        <v>89</v>
      </c>
      <c r="C297" s="24">
        <v>8</v>
      </c>
      <c r="D297" s="25">
        <v>2</v>
      </c>
      <c r="E297" s="26">
        <v>4401</v>
      </c>
      <c r="F297" s="27">
        <v>400</v>
      </c>
      <c r="G297" s="28">
        <f t="shared" si="55"/>
        <v>51190566.18</v>
      </c>
      <c r="H297" s="28">
        <f t="shared" si="55"/>
        <v>34670940.049999997</v>
      </c>
      <c r="I297" s="7">
        <f t="shared" si="47"/>
        <v>67.729159173757736</v>
      </c>
    </row>
    <row r="298" spans="2:9" ht="15.6" x14ac:dyDescent="0.3">
      <c r="B298" s="29" t="s">
        <v>90</v>
      </c>
      <c r="C298" s="24">
        <v>8</v>
      </c>
      <c r="D298" s="25">
        <v>2</v>
      </c>
      <c r="E298" s="26">
        <v>4401</v>
      </c>
      <c r="F298" s="27">
        <v>410</v>
      </c>
      <c r="G298" s="28">
        <v>51190566.18</v>
      </c>
      <c r="H298" s="28">
        <v>34670940.049999997</v>
      </c>
      <c r="I298" s="7">
        <f t="shared" si="47"/>
        <v>67.729159173757736</v>
      </c>
    </row>
    <row r="299" spans="2:9" ht="78" x14ac:dyDescent="0.3">
      <c r="B299" s="23" t="s">
        <v>216</v>
      </c>
      <c r="C299" s="24">
        <v>8</v>
      </c>
      <c r="D299" s="25">
        <v>2</v>
      </c>
      <c r="E299" s="26">
        <v>5404</v>
      </c>
      <c r="F299" s="27"/>
      <c r="G299" s="28">
        <f t="shared" ref="G299:H300" si="56">G300</f>
        <v>390997295.68000001</v>
      </c>
      <c r="H299" s="28">
        <f t="shared" si="56"/>
        <v>263757400.68000001</v>
      </c>
      <c r="I299" s="7">
        <f t="shared" si="47"/>
        <v>67.457602288856833</v>
      </c>
    </row>
    <row r="300" spans="2:9" ht="15.6" x14ac:dyDescent="0.3">
      <c r="B300" s="29" t="s">
        <v>89</v>
      </c>
      <c r="C300" s="24">
        <v>8</v>
      </c>
      <c r="D300" s="25">
        <v>2</v>
      </c>
      <c r="E300" s="26">
        <v>5404</v>
      </c>
      <c r="F300" s="27">
        <v>400</v>
      </c>
      <c r="G300" s="28">
        <f t="shared" si="56"/>
        <v>390997295.68000001</v>
      </c>
      <c r="H300" s="28">
        <f t="shared" si="56"/>
        <v>263757400.68000001</v>
      </c>
      <c r="I300" s="7">
        <f t="shared" si="47"/>
        <v>67.457602288856833</v>
      </c>
    </row>
    <row r="301" spans="2:9" ht="15.6" x14ac:dyDescent="0.3">
      <c r="B301" s="29" t="s">
        <v>90</v>
      </c>
      <c r="C301" s="24">
        <v>8</v>
      </c>
      <c r="D301" s="25">
        <v>2</v>
      </c>
      <c r="E301" s="26">
        <v>5404</v>
      </c>
      <c r="F301" s="27">
        <v>410</v>
      </c>
      <c r="G301" s="28">
        <f>389310295.68+1687000</f>
        <v>390997295.68000001</v>
      </c>
      <c r="H301" s="28">
        <v>263757400.68000001</v>
      </c>
      <c r="I301" s="7">
        <f t="shared" si="47"/>
        <v>67.457602288856833</v>
      </c>
    </row>
    <row r="302" spans="2:9" ht="78" x14ac:dyDescent="0.3">
      <c r="B302" s="29" t="s">
        <v>217</v>
      </c>
      <c r="C302" s="24">
        <v>8</v>
      </c>
      <c r="D302" s="25">
        <v>2</v>
      </c>
      <c r="E302" s="26">
        <v>5431</v>
      </c>
      <c r="F302" s="27"/>
      <c r="G302" s="28">
        <f t="shared" ref="G302:H303" si="57">G303</f>
        <v>2826300</v>
      </c>
      <c r="H302" s="28">
        <f t="shared" si="57"/>
        <v>1680113.09</v>
      </c>
      <c r="I302" s="7">
        <f t="shared" si="47"/>
        <v>59.445674203021625</v>
      </c>
    </row>
    <row r="303" spans="2:9" ht="15.6" x14ac:dyDescent="0.3">
      <c r="B303" s="29" t="s">
        <v>23</v>
      </c>
      <c r="C303" s="24">
        <v>8</v>
      </c>
      <c r="D303" s="25">
        <v>2</v>
      </c>
      <c r="E303" s="26">
        <v>5431</v>
      </c>
      <c r="F303" s="27">
        <v>200</v>
      </c>
      <c r="G303" s="28">
        <f t="shared" si="57"/>
        <v>2826300</v>
      </c>
      <c r="H303" s="28">
        <f t="shared" si="57"/>
        <v>1680113.09</v>
      </c>
      <c r="I303" s="7">
        <f t="shared" si="47"/>
        <v>59.445674203021625</v>
      </c>
    </row>
    <row r="304" spans="2:9" ht="15.6" x14ac:dyDescent="0.3">
      <c r="B304" s="29" t="s">
        <v>24</v>
      </c>
      <c r="C304" s="24">
        <v>8</v>
      </c>
      <c r="D304" s="25">
        <v>2</v>
      </c>
      <c r="E304" s="26">
        <v>5431</v>
      </c>
      <c r="F304" s="27">
        <v>240</v>
      </c>
      <c r="G304" s="28">
        <v>2826300</v>
      </c>
      <c r="H304" s="28">
        <v>1680113.09</v>
      </c>
      <c r="I304" s="7">
        <f t="shared" si="47"/>
        <v>59.445674203021625</v>
      </c>
    </row>
    <row r="305" spans="2:9" ht="78" x14ac:dyDescent="0.3">
      <c r="B305" s="29" t="s">
        <v>63</v>
      </c>
      <c r="C305" s="24">
        <v>8</v>
      </c>
      <c r="D305" s="25">
        <v>2</v>
      </c>
      <c r="E305" s="26">
        <v>5445</v>
      </c>
      <c r="F305" s="27"/>
      <c r="G305" s="28">
        <f>G306+G308</f>
        <v>88166898.909999996</v>
      </c>
      <c r="H305" s="28">
        <f>H306+H308</f>
        <v>52224444.609999999</v>
      </c>
      <c r="I305" s="7">
        <f t="shared" si="47"/>
        <v>59.233618575277625</v>
      </c>
    </row>
    <row r="306" spans="2:9" ht="15.6" x14ac:dyDescent="0.3">
      <c r="B306" s="23" t="s">
        <v>122</v>
      </c>
      <c r="C306" s="24">
        <v>8</v>
      </c>
      <c r="D306" s="25">
        <v>2</v>
      </c>
      <c r="E306" s="26">
        <v>5445</v>
      </c>
      <c r="F306" s="27">
        <v>300</v>
      </c>
      <c r="G306" s="28">
        <f>G307</f>
        <v>61596898.909999996</v>
      </c>
      <c r="H306" s="28">
        <f>H307</f>
        <v>25660385.100000001</v>
      </c>
      <c r="I306" s="7">
        <f t="shared" si="47"/>
        <v>41.65856650915611</v>
      </c>
    </row>
    <row r="307" spans="2:9" ht="15.6" x14ac:dyDescent="0.3">
      <c r="B307" s="23" t="s">
        <v>34</v>
      </c>
      <c r="C307" s="24">
        <v>8</v>
      </c>
      <c r="D307" s="25">
        <v>2</v>
      </c>
      <c r="E307" s="26">
        <v>5445</v>
      </c>
      <c r="F307" s="27">
        <v>320</v>
      </c>
      <c r="G307" s="28">
        <v>61596898.909999996</v>
      </c>
      <c r="H307" s="28">
        <v>25660385.100000001</v>
      </c>
      <c r="I307" s="7">
        <f t="shared" si="47"/>
        <v>41.65856650915611</v>
      </c>
    </row>
    <row r="308" spans="2:9" ht="15.6" x14ac:dyDescent="0.3">
      <c r="B308" s="29" t="s">
        <v>89</v>
      </c>
      <c r="C308" s="24">
        <v>8</v>
      </c>
      <c r="D308" s="25">
        <v>2</v>
      </c>
      <c r="E308" s="26">
        <v>5445</v>
      </c>
      <c r="F308" s="27">
        <v>400</v>
      </c>
      <c r="G308" s="28">
        <f>G309</f>
        <v>26570000</v>
      </c>
      <c r="H308" s="28">
        <f>H309</f>
        <v>26564059.510000002</v>
      </c>
      <c r="I308" s="7">
        <f t="shared" si="47"/>
        <v>99.977642115167484</v>
      </c>
    </row>
    <row r="309" spans="2:9" ht="15.6" x14ac:dyDescent="0.3">
      <c r="B309" s="29" t="s">
        <v>90</v>
      </c>
      <c r="C309" s="24">
        <v>8</v>
      </c>
      <c r="D309" s="25">
        <v>2</v>
      </c>
      <c r="E309" s="26">
        <v>5445</v>
      </c>
      <c r="F309" s="27">
        <v>410</v>
      </c>
      <c r="G309" s="28">
        <v>26570000</v>
      </c>
      <c r="H309" s="28">
        <v>26564059.510000002</v>
      </c>
      <c r="I309" s="7">
        <f t="shared" si="47"/>
        <v>99.977642115167484</v>
      </c>
    </row>
    <row r="310" spans="2:9" ht="46.8" x14ac:dyDescent="0.3">
      <c r="B310" s="29" t="s">
        <v>61</v>
      </c>
      <c r="C310" s="24">
        <v>8</v>
      </c>
      <c r="D310" s="25">
        <v>2</v>
      </c>
      <c r="E310" s="26">
        <v>9999</v>
      </c>
      <c r="F310" s="27"/>
      <c r="G310" s="28">
        <f>G311+G313</f>
        <v>4984200</v>
      </c>
      <c r="H310" s="28">
        <f>H311+H313</f>
        <v>2830309.77</v>
      </c>
      <c r="I310" s="7">
        <f t="shared" si="47"/>
        <v>56.785638016130981</v>
      </c>
    </row>
    <row r="311" spans="2:9" ht="15.6" x14ac:dyDescent="0.3">
      <c r="B311" s="29" t="s">
        <v>23</v>
      </c>
      <c r="C311" s="24">
        <v>8</v>
      </c>
      <c r="D311" s="25">
        <v>2</v>
      </c>
      <c r="E311" s="26">
        <v>9999</v>
      </c>
      <c r="F311" s="27">
        <v>200</v>
      </c>
      <c r="G311" s="28">
        <f t="shared" ref="G311:H311" si="58">G312</f>
        <v>3480200</v>
      </c>
      <c r="H311" s="28">
        <f t="shared" si="58"/>
        <v>1326309.77</v>
      </c>
      <c r="I311" s="7">
        <f t="shared" si="47"/>
        <v>38.110159473593477</v>
      </c>
    </row>
    <row r="312" spans="2:9" ht="15.6" x14ac:dyDescent="0.3">
      <c r="B312" s="29" t="s">
        <v>24</v>
      </c>
      <c r="C312" s="24">
        <v>8</v>
      </c>
      <c r="D312" s="25">
        <v>2</v>
      </c>
      <c r="E312" s="26">
        <v>9999</v>
      </c>
      <c r="F312" s="27">
        <v>240</v>
      </c>
      <c r="G312" s="28">
        <v>3480200</v>
      </c>
      <c r="H312" s="28">
        <v>1326309.77</v>
      </c>
      <c r="I312" s="7">
        <f t="shared" si="47"/>
        <v>38.110159473593477</v>
      </c>
    </row>
    <row r="313" spans="2:9" ht="15.6" x14ac:dyDescent="0.3">
      <c r="B313" s="29" t="s">
        <v>200</v>
      </c>
      <c r="C313" s="24">
        <v>8</v>
      </c>
      <c r="D313" s="25">
        <v>2</v>
      </c>
      <c r="E313" s="26">
        <v>9999</v>
      </c>
      <c r="F313" s="27">
        <v>800</v>
      </c>
      <c r="G313" s="28">
        <f>G314</f>
        <v>1504000</v>
      </c>
      <c r="H313" s="28">
        <f>H314</f>
        <v>1504000</v>
      </c>
      <c r="I313" s="7">
        <f t="shared" si="47"/>
        <v>100</v>
      </c>
    </row>
    <row r="314" spans="2:9" ht="15.6" x14ac:dyDescent="0.3">
      <c r="B314" s="29" t="s">
        <v>50</v>
      </c>
      <c r="C314" s="24">
        <v>8</v>
      </c>
      <c r="D314" s="25">
        <v>2</v>
      </c>
      <c r="E314" s="26">
        <v>9999</v>
      </c>
      <c r="F314" s="27">
        <v>830</v>
      </c>
      <c r="G314" s="28">
        <v>1504000</v>
      </c>
      <c r="H314" s="28">
        <v>1504000</v>
      </c>
      <c r="I314" s="7">
        <f t="shared" si="47"/>
        <v>100</v>
      </c>
    </row>
    <row r="315" spans="2:9" ht="46.8" x14ac:dyDescent="0.3">
      <c r="B315" s="29" t="s">
        <v>228</v>
      </c>
      <c r="C315" s="24">
        <v>8</v>
      </c>
      <c r="D315" s="25">
        <v>4</v>
      </c>
      <c r="E315" s="26">
        <v>0</v>
      </c>
      <c r="F315" s="30"/>
      <c r="G315" s="28">
        <f>G316+G319+G325+G328+G331+G337+G340+G322+G334</f>
        <v>10251520</v>
      </c>
      <c r="H315" s="28">
        <f>H316+H319+H325+H328+H331+H337+H340+H322+H334</f>
        <v>3891112</v>
      </c>
      <c r="I315" s="7">
        <f t="shared" si="47"/>
        <v>37.956439630415787</v>
      </c>
    </row>
    <row r="316" spans="2:9" ht="78" x14ac:dyDescent="0.3">
      <c r="B316" s="23" t="s">
        <v>118</v>
      </c>
      <c r="C316" s="24">
        <v>8</v>
      </c>
      <c r="D316" s="25">
        <v>4</v>
      </c>
      <c r="E316" s="26">
        <v>3201</v>
      </c>
      <c r="F316" s="27"/>
      <c r="G316" s="28">
        <f t="shared" ref="G316:H317" si="59">G317</f>
        <v>0</v>
      </c>
      <c r="H316" s="28">
        <f t="shared" si="59"/>
        <v>0</v>
      </c>
      <c r="I316" s="7" t="e">
        <f t="shared" si="47"/>
        <v>#DIV/0!</v>
      </c>
    </row>
    <row r="317" spans="2:9" ht="15.6" x14ac:dyDescent="0.3">
      <c r="B317" s="29" t="s">
        <v>122</v>
      </c>
      <c r="C317" s="24">
        <v>8</v>
      </c>
      <c r="D317" s="25">
        <v>4</v>
      </c>
      <c r="E317" s="26">
        <v>3201</v>
      </c>
      <c r="F317" s="27">
        <v>300</v>
      </c>
      <c r="G317" s="28">
        <f t="shared" si="59"/>
        <v>0</v>
      </c>
      <c r="H317" s="28">
        <f t="shared" si="59"/>
        <v>0</v>
      </c>
      <c r="I317" s="7" t="e">
        <f t="shared" si="47"/>
        <v>#DIV/0!</v>
      </c>
    </row>
    <row r="318" spans="2:9" ht="15.6" x14ac:dyDescent="0.3">
      <c r="B318" s="29" t="s">
        <v>34</v>
      </c>
      <c r="C318" s="24">
        <v>8</v>
      </c>
      <c r="D318" s="25">
        <v>4</v>
      </c>
      <c r="E318" s="26">
        <v>3201</v>
      </c>
      <c r="F318" s="27">
        <v>320</v>
      </c>
      <c r="G318" s="28"/>
      <c r="H318" s="28">
        <v>0</v>
      </c>
      <c r="I318" s="7" t="e">
        <f t="shared" si="47"/>
        <v>#DIV/0!</v>
      </c>
    </row>
    <row r="319" spans="2:9" ht="78" x14ac:dyDescent="0.3">
      <c r="B319" s="23" t="s">
        <v>119</v>
      </c>
      <c r="C319" s="24">
        <v>8</v>
      </c>
      <c r="D319" s="25">
        <v>4</v>
      </c>
      <c r="E319" s="26">
        <v>3202</v>
      </c>
      <c r="F319" s="27"/>
      <c r="G319" s="28">
        <f t="shared" ref="G319:H320" si="60">G320</f>
        <v>49700</v>
      </c>
      <c r="H319" s="28">
        <f t="shared" si="60"/>
        <v>0</v>
      </c>
      <c r="I319" s="7">
        <f t="shared" si="47"/>
        <v>0</v>
      </c>
    </row>
    <row r="320" spans="2:9" ht="15.6" x14ac:dyDescent="0.3">
      <c r="B320" s="29" t="s">
        <v>122</v>
      </c>
      <c r="C320" s="24">
        <v>8</v>
      </c>
      <c r="D320" s="25">
        <v>4</v>
      </c>
      <c r="E320" s="26">
        <v>3202</v>
      </c>
      <c r="F320" s="27">
        <v>300</v>
      </c>
      <c r="G320" s="28">
        <f t="shared" si="60"/>
        <v>49700</v>
      </c>
      <c r="H320" s="28">
        <f t="shared" si="60"/>
        <v>0</v>
      </c>
      <c r="I320" s="7">
        <f t="shared" si="47"/>
        <v>0</v>
      </c>
    </row>
    <row r="321" spans="2:9" ht="15.6" x14ac:dyDescent="0.3">
      <c r="B321" s="29" t="s">
        <v>34</v>
      </c>
      <c r="C321" s="24">
        <v>8</v>
      </c>
      <c r="D321" s="25">
        <v>4</v>
      </c>
      <c r="E321" s="26">
        <v>3202</v>
      </c>
      <c r="F321" s="27">
        <v>320</v>
      </c>
      <c r="G321" s="28">
        <v>49700</v>
      </c>
      <c r="H321" s="28">
        <v>0</v>
      </c>
      <c r="I321" s="7">
        <f t="shared" si="47"/>
        <v>0</v>
      </c>
    </row>
    <row r="322" spans="2:9" ht="78" x14ac:dyDescent="0.3">
      <c r="B322" s="29" t="s">
        <v>245</v>
      </c>
      <c r="C322" s="24">
        <v>8</v>
      </c>
      <c r="D322" s="25">
        <v>4</v>
      </c>
      <c r="E322" s="26">
        <v>5020</v>
      </c>
      <c r="F322" s="27"/>
      <c r="G322" s="28">
        <f>G323</f>
        <v>154300</v>
      </c>
      <c r="H322" s="28"/>
      <c r="I322" s="7">
        <f t="shared" si="47"/>
        <v>0</v>
      </c>
    </row>
    <row r="323" spans="2:9" ht="15.6" x14ac:dyDescent="0.3">
      <c r="B323" s="29" t="s">
        <v>122</v>
      </c>
      <c r="C323" s="24">
        <v>8</v>
      </c>
      <c r="D323" s="25">
        <v>4</v>
      </c>
      <c r="E323" s="26">
        <v>5020</v>
      </c>
      <c r="F323" s="27">
        <v>300</v>
      </c>
      <c r="G323" s="28">
        <f>G324</f>
        <v>154300</v>
      </c>
      <c r="H323" s="28"/>
      <c r="I323" s="7">
        <f t="shared" si="47"/>
        <v>0</v>
      </c>
    </row>
    <row r="324" spans="2:9" ht="15.6" x14ac:dyDescent="0.3">
      <c r="B324" s="29" t="s">
        <v>34</v>
      </c>
      <c r="C324" s="24">
        <v>8</v>
      </c>
      <c r="D324" s="25">
        <v>4</v>
      </c>
      <c r="E324" s="26">
        <v>5020</v>
      </c>
      <c r="F324" s="27">
        <v>320</v>
      </c>
      <c r="G324" s="28">
        <v>154300</v>
      </c>
      <c r="H324" s="28"/>
      <c r="I324" s="7">
        <f t="shared" si="47"/>
        <v>0</v>
      </c>
    </row>
    <row r="325" spans="2:9" ht="93.6" x14ac:dyDescent="0.3">
      <c r="B325" s="23" t="s">
        <v>141</v>
      </c>
      <c r="C325" s="24">
        <v>8</v>
      </c>
      <c r="D325" s="25">
        <v>4</v>
      </c>
      <c r="E325" s="26">
        <v>5135</v>
      </c>
      <c r="F325" s="27"/>
      <c r="G325" s="28">
        <f t="shared" ref="G325:H326" si="61">G326</f>
        <v>4450680</v>
      </c>
      <c r="H325" s="28">
        <f t="shared" si="61"/>
        <v>0</v>
      </c>
      <c r="I325" s="7">
        <f t="shared" si="47"/>
        <v>0</v>
      </c>
    </row>
    <row r="326" spans="2:9" ht="15.6" x14ac:dyDescent="0.3">
      <c r="B326" s="29" t="s">
        <v>122</v>
      </c>
      <c r="C326" s="24">
        <v>8</v>
      </c>
      <c r="D326" s="25">
        <v>4</v>
      </c>
      <c r="E326" s="26">
        <v>5135</v>
      </c>
      <c r="F326" s="27">
        <v>300</v>
      </c>
      <c r="G326" s="28">
        <f t="shared" si="61"/>
        <v>4450680</v>
      </c>
      <c r="H326" s="28">
        <f t="shared" si="61"/>
        <v>0</v>
      </c>
      <c r="I326" s="7">
        <f t="shared" si="47"/>
        <v>0</v>
      </c>
    </row>
    <row r="327" spans="2:9" ht="15.6" x14ac:dyDescent="0.3">
      <c r="B327" s="29" t="s">
        <v>34</v>
      </c>
      <c r="C327" s="24">
        <v>8</v>
      </c>
      <c r="D327" s="25">
        <v>4</v>
      </c>
      <c r="E327" s="26">
        <v>5135</v>
      </c>
      <c r="F327" s="27">
        <v>320</v>
      </c>
      <c r="G327" s="28">
        <v>4450680</v>
      </c>
      <c r="H327" s="28">
        <v>0</v>
      </c>
      <c r="I327" s="7">
        <f t="shared" si="47"/>
        <v>0</v>
      </c>
    </row>
    <row r="328" spans="2:9" ht="78" x14ac:dyDescent="0.3">
      <c r="B328" s="23" t="s">
        <v>184</v>
      </c>
      <c r="C328" s="24">
        <v>8</v>
      </c>
      <c r="D328" s="25">
        <v>4</v>
      </c>
      <c r="E328" s="26">
        <v>5440</v>
      </c>
      <c r="F328" s="27"/>
      <c r="G328" s="28">
        <f t="shared" ref="G328:H329" si="62">G329</f>
        <v>1325700</v>
      </c>
      <c r="H328" s="28">
        <f t="shared" si="62"/>
        <v>0</v>
      </c>
      <c r="I328" s="7">
        <f t="shared" si="47"/>
        <v>0</v>
      </c>
    </row>
    <row r="329" spans="2:9" ht="15.6" x14ac:dyDescent="0.3">
      <c r="B329" s="29" t="s">
        <v>122</v>
      </c>
      <c r="C329" s="24">
        <v>8</v>
      </c>
      <c r="D329" s="25">
        <v>4</v>
      </c>
      <c r="E329" s="26">
        <v>5440</v>
      </c>
      <c r="F329" s="27">
        <v>300</v>
      </c>
      <c r="G329" s="28">
        <f t="shared" si="62"/>
        <v>1325700</v>
      </c>
      <c r="H329" s="28">
        <f t="shared" si="62"/>
        <v>0</v>
      </c>
      <c r="I329" s="7">
        <f t="shared" si="47"/>
        <v>0</v>
      </c>
    </row>
    <row r="330" spans="2:9" ht="15.6" x14ac:dyDescent="0.3">
      <c r="B330" s="29" t="s">
        <v>34</v>
      </c>
      <c r="C330" s="24">
        <v>8</v>
      </c>
      <c r="D330" s="25">
        <v>4</v>
      </c>
      <c r="E330" s="26">
        <v>5440</v>
      </c>
      <c r="F330" s="27">
        <v>320</v>
      </c>
      <c r="G330" s="28">
        <v>1325700</v>
      </c>
      <c r="H330" s="28">
        <v>0</v>
      </c>
      <c r="I330" s="7">
        <f t="shared" ref="I330:I393" si="63">H330/G330*100</f>
        <v>0</v>
      </c>
    </row>
    <row r="331" spans="2:9" ht="78" x14ac:dyDescent="0.3">
      <c r="B331" s="23" t="s">
        <v>185</v>
      </c>
      <c r="C331" s="24">
        <v>8</v>
      </c>
      <c r="D331" s="25">
        <v>4</v>
      </c>
      <c r="E331" s="26">
        <v>5440</v>
      </c>
      <c r="F331" s="27">
        <v>320</v>
      </c>
      <c r="G331" s="28">
        <f t="shared" ref="G331:H332" si="64">G332</f>
        <v>0</v>
      </c>
      <c r="H331" s="28">
        <f t="shared" si="64"/>
        <v>0</v>
      </c>
      <c r="I331" s="7" t="e">
        <f t="shared" si="63"/>
        <v>#DIV/0!</v>
      </c>
    </row>
    <row r="332" spans="2:9" ht="15.6" x14ac:dyDescent="0.3">
      <c r="B332" s="29" t="s">
        <v>122</v>
      </c>
      <c r="C332" s="24">
        <v>8</v>
      </c>
      <c r="D332" s="25">
        <v>4</v>
      </c>
      <c r="E332" s="26">
        <v>5440</v>
      </c>
      <c r="F332" s="27">
        <v>320</v>
      </c>
      <c r="G332" s="28">
        <f t="shared" si="64"/>
        <v>0</v>
      </c>
      <c r="H332" s="28">
        <f t="shared" si="64"/>
        <v>0</v>
      </c>
      <c r="I332" s="7" t="e">
        <f t="shared" si="63"/>
        <v>#DIV/0!</v>
      </c>
    </row>
    <row r="333" spans="2:9" ht="15.6" x14ac:dyDescent="0.3">
      <c r="B333" s="29" t="s">
        <v>34</v>
      </c>
      <c r="C333" s="24">
        <v>8</v>
      </c>
      <c r="D333" s="25">
        <v>4</v>
      </c>
      <c r="E333" s="26">
        <v>5440</v>
      </c>
      <c r="F333" s="27">
        <v>320</v>
      </c>
      <c r="G333" s="28"/>
      <c r="H333" s="28">
        <v>0</v>
      </c>
      <c r="I333" s="7" t="e">
        <f t="shared" si="63"/>
        <v>#DIV/0!</v>
      </c>
    </row>
    <row r="334" spans="2:9" ht="78" x14ac:dyDescent="0.3">
      <c r="B334" s="29" t="s">
        <v>185</v>
      </c>
      <c r="C334" s="24">
        <v>8</v>
      </c>
      <c r="D334" s="25">
        <v>4</v>
      </c>
      <c r="E334" s="26">
        <v>5469</v>
      </c>
      <c r="F334" s="27"/>
      <c r="G334" s="28">
        <f>G335</f>
        <v>380000</v>
      </c>
      <c r="H334" s="28"/>
      <c r="I334" s="7">
        <f t="shared" si="63"/>
        <v>0</v>
      </c>
    </row>
    <row r="335" spans="2:9" ht="15.6" x14ac:dyDescent="0.3">
      <c r="B335" s="29" t="s">
        <v>122</v>
      </c>
      <c r="C335" s="24">
        <v>8</v>
      </c>
      <c r="D335" s="25">
        <v>4</v>
      </c>
      <c r="E335" s="26">
        <v>5469</v>
      </c>
      <c r="F335" s="27">
        <v>300</v>
      </c>
      <c r="G335" s="28">
        <f>G336</f>
        <v>380000</v>
      </c>
      <c r="H335" s="28"/>
      <c r="I335" s="7">
        <f t="shared" si="63"/>
        <v>0</v>
      </c>
    </row>
    <row r="336" spans="2:9" ht="15.6" x14ac:dyDescent="0.3">
      <c r="B336" s="29" t="s">
        <v>34</v>
      </c>
      <c r="C336" s="24">
        <v>8</v>
      </c>
      <c r="D336" s="25">
        <v>4</v>
      </c>
      <c r="E336" s="26">
        <v>5469</v>
      </c>
      <c r="F336" s="27">
        <v>320</v>
      </c>
      <c r="G336" s="28">
        <v>380000</v>
      </c>
      <c r="H336" s="28"/>
      <c r="I336" s="7">
        <f t="shared" si="63"/>
        <v>0</v>
      </c>
    </row>
    <row r="337" spans="2:9" ht="124.8" x14ac:dyDescent="0.3">
      <c r="B337" s="29" t="s">
        <v>186</v>
      </c>
      <c r="C337" s="24">
        <v>8</v>
      </c>
      <c r="D337" s="25">
        <v>4</v>
      </c>
      <c r="E337" s="26">
        <v>5529</v>
      </c>
      <c r="F337" s="30"/>
      <c r="G337" s="28">
        <f t="shared" ref="G337:H338" si="65">G338</f>
        <v>17400</v>
      </c>
      <c r="H337" s="28">
        <f t="shared" si="65"/>
        <v>17372</v>
      </c>
      <c r="I337" s="7">
        <f t="shared" si="63"/>
        <v>99.839080459770116</v>
      </c>
    </row>
    <row r="338" spans="2:9" ht="31.2" x14ac:dyDescent="0.3">
      <c r="B338" s="29" t="s">
        <v>193</v>
      </c>
      <c r="C338" s="24">
        <v>8</v>
      </c>
      <c r="D338" s="25">
        <v>4</v>
      </c>
      <c r="E338" s="26">
        <v>5529</v>
      </c>
      <c r="F338" s="27">
        <v>100</v>
      </c>
      <c r="G338" s="28">
        <f t="shared" si="65"/>
        <v>17400</v>
      </c>
      <c r="H338" s="28">
        <f t="shared" si="65"/>
        <v>17372</v>
      </c>
      <c r="I338" s="7">
        <f t="shared" si="63"/>
        <v>99.839080459770116</v>
      </c>
    </row>
    <row r="339" spans="2:9" ht="15.6" x14ac:dyDescent="0.3">
      <c r="B339" s="29" t="s">
        <v>213</v>
      </c>
      <c r="C339" s="24">
        <v>8</v>
      </c>
      <c r="D339" s="25">
        <v>4</v>
      </c>
      <c r="E339" s="26">
        <v>5529</v>
      </c>
      <c r="F339" s="27">
        <v>120</v>
      </c>
      <c r="G339" s="28">
        <v>17400</v>
      </c>
      <c r="H339" s="28">
        <v>17372</v>
      </c>
      <c r="I339" s="7">
        <f t="shared" si="63"/>
        <v>99.839080459770116</v>
      </c>
    </row>
    <row r="340" spans="2:9" ht="109.2" x14ac:dyDescent="0.3">
      <c r="B340" s="29" t="s">
        <v>105</v>
      </c>
      <c r="C340" s="24">
        <v>8</v>
      </c>
      <c r="D340" s="25">
        <v>4</v>
      </c>
      <c r="E340" s="26">
        <v>5534</v>
      </c>
      <c r="F340" s="27"/>
      <c r="G340" s="28">
        <f t="shared" ref="G340:H341" si="66">G341</f>
        <v>3873740</v>
      </c>
      <c r="H340" s="28">
        <f t="shared" si="66"/>
        <v>3873740</v>
      </c>
      <c r="I340" s="7">
        <f t="shared" si="63"/>
        <v>100</v>
      </c>
    </row>
    <row r="341" spans="2:9" ht="15.6" x14ac:dyDescent="0.3">
      <c r="B341" s="29" t="s">
        <v>122</v>
      </c>
      <c r="C341" s="24">
        <v>8</v>
      </c>
      <c r="D341" s="25">
        <v>4</v>
      </c>
      <c r="E341" s="26">
        <v>5534</v>
      </c>
      <c r="F341" s="27">
        <v>300</v>
      </c>
      <c r="G341" s="28">
        <f t="shared" si="66"/>
        <v>3873740</v>
      </c>
      <c r="H341" s="28">
        <f t="shared" si="66"/>
        <v>3873740</v>
      </c>
      <c r="I341" s="7">
        <f t="shared" si="63"/>
        <v>100</v>
      </c>
    </row>
    <row r="342" spans="2:9" ht="15.6" x14ac:dyDescent="0.3">
      <c r="B342" s="29" t="s">
        <v>34</v>
      </c>
      <c r="C342" s="24">
        <v>8</v>
      </c>
      <c r="D342" s="25">
        <v>4</v>
      </c>
      <c r="E342" s="26">
        <v>5534</v>
      </c>
      <c r="F342" s="27">
        <v>320</v>
      </c>
      <c r="G342" s="28">
        <v>3873740</v>
      </c>
      <c r="H342" s="28">
        <v>3873740</v>
      </c>
      <c r="I342" s="7">
        <f t="shared" si="63"/>
        <v>100</v>
      </c>
    </row>
    <row r="343" spans="2:9" ht="46.8" x14ac:dyDescent="0.3">
      <c r="B343" s="23" t="s">
        <v>94</v>
      </c>
      <c r="C343" s="24">
        <v>8</v>
      </c>
      <c r="D343" s="25">
        <v>5</v>
      </c>
      <c r="E343" s="26">
        <v>0</v>
      </c>
      <c r="F343" s="27"/>
      <c r="G343" s="28">
        <f>G344</f>
        <v>24215000</v>
      </c>
      <c r="H343" s="28">
        <f>H344</f>
        <v>21346999.090000004</v>
      </c>
      <c r="I343" s="7">
        <f t="shared" si="63"/>
        <v>88.156097831922381</v>
      </c>
    </row>
    <row r="344" spans="2:9" ht="62.4" x14ac:dyDescent="0.3">
      <c r="B344" s="23" t="s">
        <v>0</v>
      </c>
      <c r="C344" s="24">
        <v>8</v>
      </c>
      <c r="D344" s="25">
        <v>5</v>
      </c>
      <c r="E344" s="26">
        <v>59</v>
      </c>
      <c r="F344" s="27"/>
      <c r="G344" s="28">
        <f>G345+G347+G349</f>
        <v>24215000</v>
      </c>
      <c r="H344" s="28">
        <f>H345+H347+H349</f>
        <v>21346999.090000004</v>
      </c>
      <c r="I344" s="7">
        <f t="shared" si="63"/>
        <v>88.156097831922381</v>
      </c>
    </row>
    <row r="345" spans="2:9" ht="31.2" x14ac:dyDescent="0.3">
      <c r="B345" s="29" t="s">
        <v>193</v>
      </c>
      <c r="C345" s="24">
        <v>8</v>
      </c>
      <c r="D345" s="25">
        <v>5</v>
      </c>
      <c r="E345" s="26">
        <v>59</v>
      </c>
      <c r="F345" s="27">
        <v>100</v>
      </c>
      <c r="G345" s="28">
        <f>G346</f>
        <v>19575696.329999998</v>
      </c>
      <c r="H345" s="28">
        <f>H346</f>
        <v>17478629.780000001</v>
      </c>
      <c r="I345" s="7">
        <f t="shared" si="63"/>
        <v>89.287397420513642</v>
      </c>
    </row>
    <row r="346" spans="2:9" ht="15.6" x14ac:dyDescent="0.3">
      <c r="B346" s="29" t="s">
        <v>194</v>
      </c>
      <c r="C346" s="24">
        <v>8</v>
      </c>
      <c r="D346" s="25">
        <v>5</v>
      </c>
      <c r="E346" s="26">
        <v>59</v>
      </c>
      <c r="F346" s="27">
        <v>110</v>
      </c>
      <c r="G346" s="28">
        <f>19211380.24+364316.09</f>
        <v>19575696.329999998</v>
      </c>
      <c r="H346" s="28">
        <f>17240025.98+238603.8</f>
        <v>17478629.780000001</v>
      </c>
      <c r="I346" s="7">
        <f t="shared" si="63"/>
        <v>89.287397420513642</v>
      </c>
    </row>
    <row r="347" spans="2:9" ht="15.6" x14ac:dyDescent="0.3">
      <c r="B347" s="29" t="s">
        <v>23</v>
      </c>
      <c r="C347" s="24">
        <v>8</v>
      </c>
      <c r="D347" s="25">
        <v>5</v>
      </c>
      <c r="E347" s="26">
        <v>59</v>
      </c>
      <c r="F347" s="27">
        <v>200</v>
      </c>
      <c r="G347" s="28">
        <f>G348</f>
        <v>2162320.96</v>
      </c>
      <c r="H347" s="28">
        <f>H348</f>
        <v>1445145.1</v>
      </c>
      <c r="I347" s="7">
        <f t="shared" si="63"/>
        <v>66.833052388300402</v>
      </c>
    </row>
    <row r="348" spans="2:9" ht="15.6" x14ac:dyDescent="0.3">
      <c r="B348" s="29" t="s">
        <v>24</v>
      </c>
      <c r="C348" s="24">
        <v>8</v>
      </c>
      <c r="D348" s="25">
        <v>5</v>
      </c>
      <c r="E348" s="26">
        <v>59</v>
      </c>
      <c r="F348" s="27">
        <v>240</v>
      </c>
      <c r="G348" s="28">
        <v>2162320.96</v>
      </c>
      <c r="H348" s="28">
        <v>1445145.1</v>
      </c>
      <c r="I348" s="7">
        <f t="shared" si="63"/>
        <v>66.833052388300402</v>
      </c>
    </row>
    <row r="349" spans="2:9" ht="15.6" x14ac:dyDescent="0.3">
      <c r="B349" s="29" t="s">
        <v>200</v>
      </c>
      <c r="C349" s="24">
        <v>8</v>
      </c>
      <c r="D349" s="25">
        <v>5</v>
      </c>
      <c r="E349" s="26">
        <v>59</v>
      </c>
      <c r="F349" s="27">
        <v>800</v>
      </c>
      <c r="G349" s="28">
        <f>G351+G350</f>
        <v>2476982.71</v>
      </c>
      <c r="H349" s="28">
        <f>H351+H350</f>
        <v>2423224.21</v>
      </c>
      <c r="I349" s="7">
        <f t="shared" si="63"/>
        <v>97.82967802791002</v>
      </c>
    </row>
    <row r="350" spans="2:9" ht="15.6" x14ac:dyDescent="0.3">
      <c r="B350" s="29" t="s">
        <v>50</v>
      </c>
      <c r="C350" s="24">
        <v>8</v>
      </c>
      <c r="D350" s="25">
        <v>5</v>
      </c>
      <c r="E350" s="26">
        <v>59</v>
      </c>
      <c r="F350" s="27">
        <v>830</v>
      </c>
      <c r="G350" s="28">
        <v>2374148.71</v>
      </c>
      <c r="H350" s="28">
        <v>2340124.21</v>
      </c>
      <c r="I350" s="7">
        <f t="shared" si="63"/>
        <v>98.566875787658645</v>
      </c>
    </row>
    <row r="351" spans="2:9" ht="15.6" x14ac:dyDescent="0.3">
      <c r="B351" s="23" t="s">
        <v>201</v>
      </c>
      <c r="C351" s="24">
        <v>8</v>
      </c>
      <c r="D351" s="25">
        <v>5</v>
      </c>
      <c r="E351" s="26">
        <v>59</v>
      </c>
      <c r="F351" s="27">
        <v>850</v>
      </c>
      <c r="G351" s="28">
        <f>17900+84934</f>
        <v>102834</v>
      </c>
      <c r="H351" s="28">
        <f>24+83076</f>
        <v>83100</v>
      </c>
      <c r="I351" s="7">
        <f t="shared" si="63"/>
        <v>80.809848882665264</v>
      </c>
    </row>
    <row r="352" spans="2:9" ht="31.2" x14ac:dyDescent="0.3">
      <c r="B352" s="23" t="s">
        <v>1</v>
      </c>
      <c r="C352" s="24">
        <v>9</v>
      </c>
      <c r="D352" s="25">
        <v>0</v>
      </c>
      <c r="E352" s="26">
        <v>0</v>
      </c>
      <c r="F352" s="27"/>
      <c r="G352" s="28">
        <f>G353+G368+G372+G379</f>
        <v>288991521</v>
      </c>
      <c r="H352" s="28">
        <f>H353+H368+H372+H379</f>
        <v>115301396.98999999</v>
      </c>
      <c r="I352" s="7">
        <f t="shared" si="63"/>
        <v>39.89784772612758</v>
      </c>
    </row>
    <row r="353" spans="2:9" ht="46.8" x14ac:dyDescent="0.3">
      <c r="B353" s="23" t="s">
        <v>2</v>
      </c>
      <c r="C353" s="24">
        <v>9</v>
      </c>
      <c r="D353" s="25">
        <v>1</v>
      </c>
      <c r="E353" s="26">
        <v>0</v>
      </c>
      <c r="F353" s="27"/>
      <c r="G353" s="28">
        <f>G354+G357+G365+G362</f>
        <v>239278621</v>
      </c>
      <c r="H353" s="28">
        <f>H354+H357+H365+H362</f>
        <v>68786456.200000003</v>
      </c>
      <c r="I353" s="7">
        <f t="shared" si="63"/>
        <v>28.747430887275133</v>
      </c>
    </row>
    <row r="354" spans="2:9" ht="62.4" x14ac:dyDescent="0.3">
      <c r="B354" s="23" t="s">
        <v>211</v>
      </c>
      <c r="C354" s="24">
        <v>9</v>
      </c>
      <c r="D354" s="25">
        <v>1</v>
      </c>
      <c r="E354" s="26">
        <v>4207</v>
      </c>
      <c r="F354" s="27"/>
      <c r="G354" s="28">
        <f t="shared" ref="G354:H355" si="67">G355</f>
        <v>2249121</v>
      </c>
      <c r="H354" s="28">
        <f t="shared" si="67"/>
        <v>1793977.46</v>
      </c>
      <c r="I354" s="7">
        <f t="shared" si="63"/>
        <v>79.763492493289604</v>
      </c>
    </row>
    <row r="355" spans="2:9" ht="15.6" x14ac:dyDescent="0.3">
      <c r="B355" s="29" t="s">
        <v>89</v>
      </c>
      <c r="C355" s="24">
        <v>9</v>
      </c>
      <c r="D355" s="25">
        <v>1</v>
      </c>
      <c r="E355" s="26">
        <v>4207</v>
      </c>
      <c r="F355" s="27">
        <v>400</v>
      </c>
      <c r="G355" s="28">
        <f t="shared" si="67"/>
        <v>2249121</v>
      </c>
      <c r="H355" s="28">
        <f t="shared" si="67"/>
        <v>1793977.46</v>
      </c>
      <c r="I355" s="7">
        <f t="shared" si="63"/>
        <v>79.763492493289604</v>
      </c>
    </row>
    <row r="356" spans="2:9" ht="15.6" x14ac:dyDescent="0.3">
      <c r="B356" s="29" t="s">
        <v>90</v>
      </c>
      <c r="C356" s="24">
        <v>9</v>
      </c>
      <c r="D356" s="25">
        <v>1</v>
      </c>
      <c r="E356" s="26">
        <v>4207</v>
      </c>
      <c r="F356" s="27">
        <v>410</v>
      </c>
      <c r="G356" s="28">
        <v>2249121</v>
      </c>
      <c r="H356" s="28">
        <v>1793977.46</v>
      </c>
      <c r="I356" s="7">
        <f t="shared" si="63"/>
        <v>79.763492493289604</v>
      </c>
    </row>
    <row r="357" spans="2:9" ht="78" x14ac:dyDescent="0.3">
      <c r="B357" s="23" t="s">
        <v>218</v>
      </c>
      <c r="C357" s="24">
        <v>9</v>
      </c>
      <c r="D357" s="25">
        <v>1</v>
      </c>
      <c r="E357" s="26">
        <v>5430</v>
      </c>
      <c r="F357" s="27"/>
      <c r="G357" s="28">
        <f>G358+G360</f>
        <v>59954000</v>
      </c>
      <c r="H357" s="28">
        <f>H358+H360</f>
        <v>34085571.549999997</v>
      </c>
      <c r="I357" s="7">
        <f t="shared" si="63"/>
        <v>56.852873119391532</v>
      </c>
    </row>
    <row r="358" spans="2:9" ht="15.6" x14ac:dyDescent="0.3">
      <c r="B358" s="29" t="s">
        <v>23</v>
      </c>
      <c r="C358" s="24">
        <v>9</v>
      </c>
      <c r="D358" s="25">
        <v>1</v>
      </c>
      <c r="E358" s="26">
        <v>5430</v>
      </c>
      <c r="F358" s="27">
        <v>200</v>
      </c>
      <c r="G358" s="28">
        <f>G359</f>
        <v>18414000</v>
      </c>
      <c r="H358" s="28">
        <f>H359</f>
        <v>0</v>
      </c>
      <c r="I358" s="7">
        <f t="shared" si="63"/>
        <v>0</v>
      </c>
    </row>
    <row r="359" spans="2:9" ht="15.6" x14ac:dyDescent="0.3">
      <c r="B359" s="29" t="s">
        <v>24</v>
      </c>
      <c r="C359" s="24">
        <v>9</v>
      </c>
      <c r="D359" s="25">
        <v>1</v>
      </c>
      <c r="E359" s="26">
        <v>5430</v>
      </c>
      <c r="F359" s="27">
        <v>240</v>
      </c>
      <c r="G359" s="28">
        <v>18414000</v>
      </c>
      <c r="H359" s="28">
        <v>0</v>
      </c>
      <c r="I359" s="7">
        <f t="shared" si="63"/>
        <v>0</v>
      </c>
    </row>
    <row r="360" spans="2:9" ht="15.6" x14ac:dyDescent="0.3">
      <c r="B360" s="29" t="s">
        <v>89</v>
      </c>
      <c r="C360" s="24">
        <v>9</v>
      </c>
      <c r="D360" s="25">
        <v>1</v>
      </c>
      <c r="E360" s="26">
        <v>5430</v>
      </c>
      <c r="F360" s="27">
        <v>400</v>
      </c>
      <c r="G360" s="28">
        <f>G361</f>
        <v>41540000</v>
      </c>
      <c r="H360" s="28">
        <f>H361</f>
        <v>34085571.549999997</v>
      </c>
      <c r="I360" s="7">
        <f t="shared" si="63"/>
        <v>82.054818367838223</v>
      </c>
    </row>
    <row r="361" spans="2:9" ht="15.6" x14ac:dyDescent="0.3">
      <c r="B361" s="29" t="s">
        <v>90</v>
      </c>
      <c r="C361" s="24">
        <v>9</v>
      </c>
      <c r="D361" s="25">
        <v>1</v>
      </c>
      <c r="E361" s="26">
        <v>5430</v>
      </c>
      <c r="F361" s="27">
        <v>410</v>
      </c>
      <c r="G361" s="28">
        <v>41540000</v>
      </c>
      <c r="H361" s="28">
        <v>34085571.549999997</v>
      </c>
      <c r="I361" s="7">
        <f t="shared" si="63"/>
        <v>82.054818367838223</v>
      </c>
    </row>
    <row r="362" spans="2:9" ht="62.4" x14ac:dyDescent="0.3">
      <c r="B362" s="29" t="s">
        <v>246</v>
      </c>
      <c r="C362" s="24">
        <v>9</v>
      </c>
      <c r="D362" s="25">
        <v>1</v>
      </c>
      <c r="E362" s="26">
        <v>7812</v>
      </c>
      <c r="F362" s="27"/>
      <c r="G362" s="28">
        <f t="shared" ref="G362:H363" si="68">G363</f>
        <v>176098000</v>
      </c>
      <c r="H362" s="28">
        <f t="shared" si="68"/>
        <v>32906471.940000001</v>
      </c>
      <c r="I362" s="7">
        <f t="shared" si="63"/>
        <v>18.686454099421915</v>
      </c>
    </row>
    <row r="363" spans="2:9" ht="15.6" x14ac:dyDescent="0.3">
      <c r="B363" s="29" t="s">
        <v>200</v>
      </c>
      <c r="C363" s="24">
        <v>9</v>
      </c>
      <c r="D363" s="25">
        <v>1</v>
      </c>
      <c r="E363" s="26">
        <v>7812</v>
      </c>
      <c r="F363" s="27">
        <v>800</v>
      </c>
      <c r="G363" s="28">
        <f t="shared" si="68"/>
        <v>176098000</v>
      </c>
      <c r="H363" s="28">
        <f t="shared" si="68"/>
        <v>32906471.940000001</v>
      </c>
      <c r="I363" s="7">
        <f t="shared" si="63"/>
        <v>18.686454099421915</v>
      </c>
    </row>
    <row r="364" spans="2:9" ht="31.2" x14ac:dyDescent="0.3">
      <c r="B364" s="31" t="s">
        <v>37</v>
      </c>
      <c r="C364" s="24">
        <v>9</v>
      </c>
      <c r="D364" s="25">
        <v>1</v>
      </c>
      <c r="E364" s="26">
        <v>7812</v>
      </c>
      <c r="F364" s="27">
        <v>810</v>
      </c>
      <c r="G364" s="28">
        <v>176098000</v>
      </c>
      <c r="H364" s="28">
        <v>32906471.940000001</v>
      </c>
      <c r="I364" s="7">
        <f t="shared" si="63"/>
        <v>18.686454099421915</v>
      </c>
    </row>
    <row r="365" spans="2:9" ht="62.4" x14ac:dyDescent="0.3">
      <c r="B365" s="29" t="s">
        <v>72</v>
      </c>
      <c r="C365" s="24">
        <v>9</v>
      </c>
      <c r="D365" s="25">
        <v>1</v>
      </c>
      <c r="E365" s="26">
        <v>9999</v>
      </c>
      <c r="F365" s="27"/>
      <c r="G365" s="28">
        <f t="shared" ref="G365:H366" si="69">G366</f>
        <v>977500</v>
      </c>
      <c r="H365" s="28">
        <f t="shared" si="69"/>
        <v>435.25</v>
      </c>
      <c r="I365" s="7">
        <f t="shared" si="63"/>
        <v>4.4526854219948848E-2</v>
      </c>
    </row>
    <row r="366" spans="2:9" ht="15.6" x14ac:dyDescent="0.3">
      <c r="B366" s="29" t="s">
        <v>23</v>
      </c>
      <c r="C366" s="24">
        <v>9</v>
      </c>
      <c r="D366" s="25">
        <v>1</v>
      </c>
      <c r="E366" s="26">
        <v>9999</v>
      </c>
      <c r="F366" s="27">
        <v>200</v>
      </c>
      <c r="G366" s="28">
        <f t="shared" si="69"/>
        <v>977500</v>
      </c>
      <c r="H366" s="28">
        <f t="shared" si="69"/>
        <v>435.25</v>
      </c>
      <c r="I366" s="7">
        <f t="shared" si="63"/>
        <v>4.4526854219948848E-2</v>
      </c>
    </row>
    <row r="367" spans="2:9" ht="15.6" x14ac:dyDescent="0.3">
      <c r="B367" s="29" t="s">
        <v>24</v>
      </c>
      <c r="C367" s="24">
        <v>9</v>
      </c>
      <c r="D367" s="25">
        <v>1</v>
      </c>
      <c r="E367" s="26">
        <v>9999</v>
      </c>
      <c r="F367" s="27">
        <v>240</v>
      </c>
      <c r="G367" s="28">
        <v>977500</v>
      </c>
      <c r="H367" s="28">
        <v>435.25</v>
      </c>
      <c r="I367" s="7">
        <f t="shared" si="63"/>
        <v>4.4526854219948848E-2</v>
      </c>
    </row>
    <row r="368" spans="2:9" ht="46.8" x14ac:dyDescent="0.3">
      <c r="B368" s="23" t="s">
        <v>212</v>
      </c>
      <c r="C368" s="24">
        <v>9</v>
      </c>
      <c r="D368" s="25">
        <v>2</v>
      </c>
      <c r="E368" s="26">
        <v>0</v>
      </c>
      <c r="F368" s="27"/>
      <c r="G368" s="28">
        <f>G369</f>
        <v>1016600</v>
      </c>
      <c r="H368" s="28">
        <f>H369</f>
        <v>0</v>
      </c>
      <c r="I368" s="7">
        <f t="shared" si="63"/>
        <v>0</v>
      </c>
    </row>
    <row r="369" spans="2:9" ht="78" x14ac:dyDescent="0.3">
      <c r="B369" s="29" t="s">
        <v>145</v>
      </c>
      <c r="C369" s="24">
        <v>9</v>
      </c>
      <c r="D369" s="25">
        <v>2</v>
      </c>
      <c r="E369" s="26">
        <v>9601</v>
      </c>
      <c r="F369" s="30"/>
      <c r="G369" s="28">
        <f t="shared" ref="G369:H370" si="70">G370</f>
        <v>1016600</v>
      </c>
      <c r="H369" s="28">
        <f t="shared" si="70"/>
        <v>0</v>
      </c>
      <c r="I369" s="7">
        <f t="shared" si="63"/>
        <v>0</v>
      </c>
    </row>
    <row r="370" spans="2:9" ht="15.6" x14ac:dyDescent="0.3">
      <c r="B370" s="29" t="s">
        <v>18</v>
      </c>
      <c r="C370" s="24">
        <v>9</v>
      </c>
      <c r="D370" s="25">
        <v>2</v>
      </c>
      <c r="E370" s="26">
        <v>9601</v>
      </c>
      <c r="F370" s="30">
        <v>600</v>
      </c>
      <c r="G370" s="28">
        <f t="shared" si="70"/>
        <v>1016600</v>
      </c>
      <c r="H370" s="28">
        <f t="shared" si="70"/>
        <v>0</v>
      </c>
      <c r="I370" s="7">
        <f t="shared" si="63"/>
        <v>0</v>
      </c>
    </row>
    <row r="371" spans="2:9" ht="15.6" x14ac:dyDescent="0.3">
      <c r="B371" s="29" t="s">
        <v>195</v>
      </c>
      <c r="C371" s="24">
        <v>9</v>
      </c>
      <c r="D371" s="25">
        <v>2</v>
      </c>
      <c r="E371" s="26">
        <v>9601</v>
      </c>
      <c r="F371" s="30">
        <v>630</v>
      </c>
      <c r="G371" s="28">
        <v>1016600</v>
      </c>
      <c r="H371" s="28"/>
      <c r="I371" s="7">
        <f t="shared" si="63"/>
        <v>0</v>
      </c>
    </row>
    <row r="372" spans="2:9" ht="46.8" x14ac:dyDescent="0.3">
      <c r="B372" s="29" t="s">
        <v>210</v>
      </c>
      <c r="C372" s="24">
        <v>9</v>
      </c>
      <c r="D372" s="25">
        <v>3</v>
      </c>
      <c r="E372" s="26">
        <v>0</v>
      </c>
      <c r="F372" s="30"/>
      <c r="G372" s="28">
        <f>G376+G373</f>
        <v>37638500</v>
      </c>
      <c r="H372" s="28">
        <f>H376+H373</f>
        <v>37584571.269999996</v>
      </c>
      <c r="I372" s="7">
        <f t="shared" si="63"/>
        <v>99.85671923695152</v>
      </c>
    </row>
    <row r="373" spans="2:9" ht="124.8" x14ac:dyDescent="0.3">
      <c r="B373" s="29" t="s">
        <v>247</v>
      </c>
      <c r="C373" s="24">
        <v>9</v>
      </c>
      <c r="D373" s="25">
        <v>3</v>
      </c>
      <c r="E373" s="26">
        <v>5472</v>
      </c>
      <c r="F373" s="30"/>
      <c r="G373" s="28">
        <f t="shared" ref="G373:H374" si="71">G374</f>
        <v>6979800</v>
      </c>
      <c r="H373" s="28">
        <f t="shared" si="71"/>
        <v>6925903.2999999998</v>
      </c>
      <c r="I373" s="7">
        <f t="shared" si="63"/>
        <v>99.2278188486776</v>
      </c>
    </row>
    <row r="374" spans="2:9" ht="15.6" x14ac:dyDescent="0.3">
      <c r="B374" s="29" t="s">
        <v>200</v>
      </c>
      <c r="C374" s="24">
        <v>9</v>
      </c>
      <c r="D374" s="25">
        <v>3</v>
      </c>
      <c r="E374" s="26">
        <v>5472</v>
      </c>
      <c r="F374" s="30">
        <v>800</v>
      </c>
      <c r="G374" s="28">
        <f t="shared" si="71"/>
        <v>6979800</v>
      </c>
      <c r="H374" s="28">
        <f t="shared" si="71"/>
        <v>6925903.2999999998</v>
      </c>
      <c r="I374" s="7">
        <f t="shared" si="63"/>
        <v>99.2278188486776</v>
      </c>
    </row>
    <row r="375" spans="2:9" ht="31.2" x14ac:dyDescent="0.3">
      <c r="B375" s="29" t="s">
        <v>37</v>
      </c>
      <c r="C375" s="24">
        <v>9</v>
      </c>
      <c r="D375" s="25">
        <v>3</v>
      </c>
      <c r="E375" s="26">
        <v>5472</v>
      </c>
      <c r="F375" s="30">
        <v>810</v>
      </c>
      <c r="G375" s="28">
        <v>6979800</v>
      </c>
      <c r="H375" s="28">
        <v>6925903.2999999998</v>
      </c>
      <c r="I375" s="7">
        <f t="shared" si="63"/>
        <v>99.2278188486776</v>
      </c>
    </row>
    <row r="376" spans="2:9" ht="62.4" x14ac:dyDescent="0.3">
      <c r="B376" s="29" t="s">
        <v>209</v>
      </c>
      <c r="C376" s="24">
        <v>9</v>
      </c>
      <c r="D376" s="25">
        <v>3</v>
      </c>
      <c r="E376" s="26">
        <v>7812</v>
      </c>
      <c r="F376" s="30"/>
      <c r="G376" s="28">
        <f t="shared" ref="G376:H377" si="72">G377</f>
        <v>30658700</v>
      </c>
      <c r="H376" s="28">
        <f t="shared" si="72"/>
        <v>30658667.969999999</v>
      </c>
      <c r="I376" s="7">
        <f t="shared" si="63"/>
        <v>99.999895527207599</v>
      </c>
    </row>
    <row r="377" spans="2:9" ht="15.6" x14ac:dyDescent="0.3">
      <c r="B377" s="29" t="s">
        <v>200</v>
      </c>
      <c r="C377" s="24">
        <v>9</v>
      </c>
      <c r="D377" s="25">
        <v>3</v>
      </c>
      <c r="E377" s="26">
        <v>7812</v>
      </c>
      <c r="F377" s="30">
        <v>800</v>
      </c>
      <c r="G377" s="28">
        <f t="shared" si="72"/>
        <v>30658700</v>
      </c>
      <c r="H377" s="28">
        <f t="shared" si="72"/>
        <v>30658667.969999999</v>
      </c>
      <c r="I377" s="7">
        <f t="shared" si="63"/>
        <v>99.999895527207599</v>
      </c>
    </row>
    <row r="378" spans="2:9" ht="31.2" x14ac:dyDescent="0.3">
      <c r="B378" s="29" t="s">
        <v>37</v>
      </c>
      <c r="C378" s="24">
        <v>9</v>
      </c>
      <c r="D378" s="25">
        <v>3</v>
      </c>
      <c r="E378" s="26">
        <v>7812</v>
      </c>
      <c r="F378" s="30">
        <v>810</v>
      </c>
      <c r="G378" s="28">
        <v>30658700</v>
      </c>
      <c r="H378" s="28">
        <v>30658667.969999999</v>
      </c>
      <c r="I378" s="7">
        <f t="shared" si="63"/>
        <v>99.999895527207599</v>
      </c>
    </row>
    <row r="379" spans="2:9" ht="46.8" x14ac:dyDescent="0.3">
      <c r="B379" s="29" t="s">
        <v>248</v>
      </c>
      <c r="C379" s="24">
        <v>9</v>
      </c>
      <c r="D379" s="25">
        <v>4</v>
      </c>
      <c r="E379" s="26">
        <v>0</v>
      </c>
      <c r="F379" s="30"/>
      <c r="G379" s="28">
        <f>G380+G383</f>
        <v>11057800</v>
      </c>
      <c r="H379" s="28">
        <f>H380+H383</f>
        <v>8930369.5199999996</v>
      </c>
      <c r="I379" s="7">
        <f t="shared" si="63"/>
        <v>80.7608160755304</v>
      </c>
    </row>
    <row r="380" spans="2:9" ht="62.4" x14ac:dyDescent="0.3">
      <c r="B380" s="29" t="s">
        <v>249</v>
      </c>
      <c r="C380" s="24">
        <v>9</v>
      </c>
      <c r="D380" s="25">
        <v>4</v>
      </c>
      <c r="E380" s="26">
        <v>5433</v>
      </c>
      <c r="F380" s="30"/>
      <c r="G380" s="28">
        <f t="shared" ref="G380:H381" si="73">G381</f>
        <v>6791200</v>
      </c>
      <c r="H380" s="28">
        <f t="shared" si="73"/>
        <v>4732369.5</v>
      </c>
      <c r="I380" s="7">
        <f t="shared" si="63"/>
        <v>69.683848215337491</v>
      </c>
    </row>
    <row r="381" spans="2:9" ht="15.6" x14ac:dyDescent="0.3">
      <c r="B381" s="29" t="s">
        <v>200</v>
      </c>
      <c r="C381" s="24">
        <v>9</v>
      </c>
      <c r="D381" s="25">
        <v>4</v>
      </c>
      <c r="E381" s="26">
        <v>5433</v>
      </c>
      <c r="F381" s="30">
        <v>800</v>
      </c>
      <c r="G381" s="28">
        <f t="shared" si="73"/>
        <v>6791200</v>
      </c>
      <c r="H381" s="28">
        <f t="shared" si="73"/>
        <v>4732369.5</v>
      </c>
      <c r="I381" s="7">
        <f t="shared" si="63"/>
        <v>69.683848215337491</v>
      </c>
    </row>
    <row r="382" spans="2:9" ht="31.2" x14ac:dyDescent="0.3">
      <c r="B382" s="29" t="s">
        <v>37</v>
      </c>
      <c r="C382" s="24">
        <v>9</v>
      </c>
      <c r="D382" s="25">
        <v>4</v>
      </c>
      <c r="E382" s="26">
        <v>5433</v>
      </c>
      <c r="F382" s="30">
        <v>810</v>
      </c>
      <c r="G382" s="28">
        <v>6791200</v>
      </c>
      <c r="H382" s="28">
        <v>4732369.5</v>
      </c>
      <c r="I382" s="7">
        <f t="shared" si="63"/>
        <v>69.683848215337491</v>
      </c>
    </row>
    <row r="383" spans="2:9" ht="62.4" x14ac:dyDescent="0.3">
      <c r="B383" s="29" t="s">
        <v>250</v>
      </c>
      <c r="C383" s="24">
        <v>9</v>
      </c>
      <c r="D383" s="25">
        <v>4</v>
      </c>
      <c r="E383" s="26">
        <v>7812</v>
      </c>
      <c r="F383" s="30"/>
      <c r="G383" s="28">
        <f t="shared" ref="G383:H384" si="74">G384</f>
        <v>4266600</v>
      </c>
      <c r="H383" s="28">
        <f t="shared" si="74"/>
        <v>4198000.0199999996</v>
      </c>
      <c r="I383" s="7">
        <f t="shared" si="63"/>
        <v>98.392162846294468</v>
      </c>
    </row>
    <row r="384" spans="2:9" ht="15.6" x14ac:dyDescent="0.3">
      <c r="B384" s="29" t="s">
        <v>200</v>
      </c>
      <c r="C384" s="24">
        <v>9</v>
      </c>
      <c r="D384" s="25">
        <v>4</v>
      </c>
      <c r="E384" s="26">
        <v>7812</v>
      </c>
      <c r="F384" s="30">
        <v>800</v>
      </c>
      <c r="G384" s="28">
        <f t="shared" si="74"/>
        <v>4266600</v>
      </c>
      <c r="H384" s="28">
        <f t="shared" si="74"/>
        <v>4198000.0199999996</v>
      </c>
      <c r="I384" s="7">
        <f t="shared" si="63"/>
        <v>98.392162846294468</v>
      </c>
    </row>
    <row r="385" spans="2:9" ht="31.2" x14ac:dyDescent="0.3">
      <c r="B385" s="29" t="s">
        <v>37</v>
      </c>
      <c r="C385" s="24">
        <v>9</v>
      </c>
      <c r="D385" s="25">
        <v>4</v>
      </c>
      <c r="E385" s="26">
        <v>7812</v>
      </c>
      <c r="F385" s="30">
        <v>810</v>
      </c>
      <c r="G385" s="28">
        <v>4266600</v>
      </c>
      <c r="H385" s="28">
        <v>4198000.0199999996</v>
      </c>
      <c r="I385" s="7">
        <f t="shared" si="63"/>
        <v>98.392162846294468</v>
      </c>
    </row>
    <row r="386" spans="2:9" ht="46.8" x14ac:dyDescent="0.3">
      <c r="B386" s="23" t="s">
        <v>25</v>
      </c>
      <c r="C386" s="24">
        <v>10</v>
      </c>
      <c r="D386" s="25">
        <v>0</v>
      </c>
      <c r="E386" s="26">
        <v>0</v>
      </c>
      <c r="F386" s="27"/>
      <c r="G386" s="28">
        <f>G387+G423+G419</f>
        <v>11656214.880000001</v>
      </c>
      <c r="H386" s="28">
        <f>H387+H423+H419</f>
        <v>6800044.8500000006</v>
      </c>
      <c r="I386" s="7">
        <f t="shared" si="63"/>
        <v>58.338362152774593</v>
      </c>
    </row>
    <row r="387" spans="2:9" ht="62.4" x14ac:dyDescent="0.3">
      <c r="B387" s="23" t="s">
        <v>26</v>
      </c>
      <c r="C387" s="24">
        <v>10</v>
      </c>
      <c r="D387" s="25">
        <v>1</v>
      </c>
      <c r="E387" s="26">
        <v>0</v>
      </c>
      <c r="F387" s="27"/>
      <c r="G387" s="28">
        <f>G388+G416+G391+G403+G408+G411+G394+G397+G400</f>
        <v>11550214.880000001</v>
      </c>
      <c r="H387" s="28">
        <f>H388+H416+H391+H403+H408+H411+H394+H397+H400</f>
        <v>6788044.8500000006</v>
      </c>
      <c r="I387" s="7">
        <f t="shared" si="63"/>
        <v>58.769857708482732</v>
      </c>
    </row>
    <row r="388" spans="2:9" ht="93.6" x14ac:dyDescent="0.3">
      <c r="B388" s="23" t="s">
        <v>251</v>
      </c>
      <c r="C388" s="24">
        <v>10</v>
      </c>
      <c r="D388" s="25">
        <v>1</v>
      </c>
      <c r="E388" s="26">
        <v>5120</v>
      </c>
      <c r="F388" s="27"/>
      <c r="G388" s="28">
        <f t="shared" ref="G388:H389" si="75">G389</f>
        <v>5700</v>
      </c>
      <c r="H388" s="28">
        <f t="shared" si="75"/>
        <v>0</v>
      </c>
      <c r="I388" s="7">
        <f t="shared" si="63"/>
        <v>0</v>
      </c>
    </row>
    <row r="389" spans="2:9" ht="15.6" x14ac:dyDescent="0.3">
      <c r="B389" s="29" t="s">
        <v>23</v>
      </c>
      <c r="C389" s="24">
        <v>10</v>
      </c>
      <c r="D389" s="25">
        <v>1</v>
      </c>
      <c r="E389" s="26">
        <v>5120</v>
      </c>
      <c r="F389" s="27">
        <v>200</v>
      </c>
      <c r="G389" s="28">
        <f t="shared" si="75"/>
        <v>5700</v>
      </c>
      <c r="H389" s="28">
        <f t="shared" si="75"/>
        <v>0</v>
      </c>
      <c r="I389" s="7">
        <f t="shared" si="63"/>
        <v>0</v>
      </c>
    </row>
    <row r="390" spans="2:9" ht="15.6" x14ac:dyDescent="0.3">
      <c r="B390" s="29" t="s">
        <v>24</v>
      </c>
      <c r="C390" s="24">
        <v>10</v>
      </c>
      <c r="D390" s="25">
        <v>1</v>
      </c>
      <c r="E390" s="26">
        <v>5120</v>
      </c>
      <c r="F390" s="27">
        <v>240</v>
      </c>
      <c r="G390" s="28">
        <v>5700</v>
      </c>
      <c r="H390" s="28"/>
      <c r="I390" s="7">
        <f t="shared" si="63"/>
        <v>0</v>
      </c>
    </row>
    <row r="391" spans="2:9" ht="78" x14ac:dyDescent="0.3">
      <c r="B391" s="23" t="s">
        <v>96</v>
      </c>
      <c r="C391" s="24">
        <v>10</v>
      </c>
      <c r="D391" s="25">
        <v>1</v>
      </c>
      <c r="E391" s="26">
        <v>5443</v>
      </c>
      <c r="F391" s="27"/>
      <c r="G391" s="28">
        <f t="shared" ref="G391:H392" si="76">G392</f>
        <v>0</v>
      </c>
      <c r="H391" s="28">
        <f t="shared" si="76"/>
        <v>0</v>
      </c>
      <c r="I391" s="7" t="e">
        <f t="shared" si="63"/>
        <v>#DIV/0!</v>
      </c>
    </row>
    <row r="392" spans="2:9" ht="15.6" x14ac:dyDescent="0.3">
      <c r="B392" s="29" t="s">
        <v>23</v>
      </c>
      <c r="C392" s="24">
        <v>10</v>
      </c>
      <c r="D392" s="25">
        <v>1</v>
      </c>
      <c r="E392" s="26">
        <v>5443</v>
      </c>
      <c r="F392" s="27">
        <v>200</v>
      </c>
      <c r="G392" s="28">
        <f t="shared" si="76"/>
        <v>0</v>
      </c>
      <c r="H392" s="28">
        <f t="shared" si="76"/>
        <v>0</v>
      </c>
      <c r="I392" s="7" t="e">
        <f t="shared" si="63"/>
        <v>#DIV/0!</v>
      </c>
    </row>
    <row r="393" spans="2:9" ht="15.6" x14ac:dyDescent="0.3">
      <c r="B393" s="29" t="s">
        <v>24</v>
      </c>
      <c r="C393" s="24">
        <v>10</v>
      </c>
      <c r="D393" s="25">
        <v>1</v>
      </c>
      <c r="E393" s="26">
        <v>5443</v>
      </c>
      <c r="F393" s="27">
        <v>240</v>
      </c>
      <c r="G393" s="28"/>
      <c r="H393" s="28"/>
      <c r="I393" s="7" t="e">
        <f t="shared" si="63"/>
        <v>#DIV/0!</v>
      </c>
    </row>
    <row r="394" spans="2:9" ht="93.6" x14ac:dyDescent="0.3">
      <c r="B394" s="29" t="s">
        <v>64</v>
      </c>
      <c r="C394" s="24">
        <v>10</v>
      </c>
      <c r="D394" s="25">
        <v>1</v>
      </c>
      <c r="E394" s="26">
        <v>5444</v>
      </c>
      <c r="F394" s="27"/>
      <c r="G394" s="28">
        <f>G395</f>
        <v>159014.88</v>
      </c>
      <c r="H394" s="28">
        <f>H395</f>
        <v>159000</v>
      </c>
      <c r="I394" s="7">
        <f t="shared" ref="I394:I457" si="77">H394/G394*100</f>
        <v>99.990642385165458</v>
      </c>
    </row>
    <row r="395" spans="2:9" ht="15.6" x14ac:dyDescent="0.3">
      <c r="B395" s="29" t="s">
        <v>23</v>
      </c>
      <c r="C395" s="24">
        <v>10</v>
      </c>
      <c r="D395" s="25">
        <v>1</v>
      </c>
      <c r="E395" s="26">
        <v>5444</v>
      </c>
      <c r="F395" s="27">
        <v>200</v>
      </c>
      <c r="G395" s="28">
        <f>G396</f>
        <v>159014.88</v>
      </c>
      <c r="H395" s="28">
        <f>H396</f>
        <v>159000</v>
      </c>
      <c r="I395" s="7">
        <f t="shared" si="77"/>
        <v>99.990642385165458</v>
      </c>
    </row>
    <row r="396" spans="2:9" ht="15.6" x14ac:dyDescent="0.3">
      <c r="B396" s="29" t="s">
        <v>24</v>
      </c>
      <c r="C396" s="24">
        <v>10</v>
      </c>
      <c r="D396" s="25">
        <v>1</v>
      </c>
      <c r="E396" s="26">
        <v>5444</v>
      </c>
      <c r="F396" s="27">
        <v>240</v>
      </c>
      <c r="G396" s="28">
        <v>159014.88</v>
      </c>
      <c r="H396" s="28">
        <v>159000</v>
      </c>
      <c r="I396" s="7">
        <f t="shared" si="77"/>
        <v>99.990642385165458</v>
      </c>
    </row>
    <row r="397" spans="2:9" ht="78" x14ac:dyDescent="0.3">
      <c r="B397" s="29" t="s">
        <v>96</v>
      </c>
      <c r="C397" s="24">
        <v>10</v>
      </c>
      <c r="D397" s="25">
        <v>1</v>
      </c>
      <c r="E397" s="26">
        <v>5463</v>
      </c>
      <c r="F397" s="27"/>
      <c r="G397" s="28">
        <f>G398</f>
        <v>99100</v>
      </c>
      <c r="H397" s="28">
        <f>H398</f>
        <v>28000</v>
      </c>
      <c r="I397" s="7">
        <f t="shared" si="77"/>
        <v>28.254288597376387</v>
      </c>
    </row>
    <row r="398" spans="2:9" ht="15.6" x14ac:dyDescent="0.3">
      <c r="B398" s="29" t="s">
        <v>23</v>
      </c>
      <c r="C398" s="24">
        <v>10</v>
      </c>
      <c r="D398" s="25">
        <v>1</v>
      </c>
      <c r="E398" s="26">
        <v>5463</v>
      </c>
      <c r="F398" s="27">
        <v>200</v>
      </c>
      <c r="G398" s="28">
        <f>G399</f>
        <v>99100</v>
      </c>
      <c r="H398" s="28">
        <f>H399</f>
        <v>28000</v>
      </c>
      <c r="I398" s="7">
        <f t="shared" si="77"/>
        <v>28.254288597376387</v>
      </c>
    </row>
    <row r="399" spans="2:9" ht="15.6" x14ac:dyDescent="0.3">
      <c r="B399" s="29" t="s">
        <v>24</v>
      </c>
      <c r="C399" s="24">
        <v>10</v>
      </c>
      <c r="D399" s="25">
        <v>1</v>
      </c>
      <c r="E399" s="26">
        <v>5463</v>
      </c>
      <c r="F399" s="27">
        <v>240</v>
      </c>
      <c r="G399" s="28">
        <v>99100</v>
      </c>
      <c r="H399" s="28">
        <v>28000</v>
      </c>
      <c r="I399" s="7">
        <f t="shared" si="77"/>
        <v>28.254288597376387</v>
      </c>
    </row>
    <row r="400" spans="2:9" ht="93.6" x14ac:dyDescent="0.3">
      <c r="B400" s="29" t="s">
        <v>64</v>
      </c>
      <c r="C400" s="24">
        <v>10</v>
      </c>
      <c r="D400" s="25">
        <v>1</v>
      </c>
      <c r="E400" s="26">
        <v>5464</v>
      </c>
      <c r="F400" s="27"/>
      <c r="G400" s="28">
        <f>G401</f>
        <v>1000000</v>
      </c>
      <c r="H400" s="28"/>
      <c r="I400" s="7">
        <f t="shared" si="77"/>
        <v>0</v>
      </c>
    </row>
    <row r="401" spans="2:9" ht="15.6" x14ac:dyDescent="0.3">
      <c r="B401" s="29" t="s">
        <v>23</v>
      </c>
      <c r="C401" s="24">
        <v>10</v>
      </c>
      <c r="D401" s="25">
        <v>1</v>
      </c>
      <c r="E401" s="26">
        <v>5464</v>
      </c>
      <c r="F401" s="27">
        <v>200</v>
      </c>
      <c r="G401" s="28">
        <f>G402</f>
        <v>1000000</v>
      </c>
      <c r="H401" s="28"/>
      <c r="I401" s="7">
        <f t="shared" si="77"/>
        <v>0</v>
      </c>
    </row>
    <row r="402" spans="2:9" ht="15.6" x14ac:dyDescent="0.3">
      <c r="B402" s="29" t="s">
        <v>24</v>
      </c>
      <c r="C402" s="24">
        <v>10</v>
      </c>
      <c r="D402" s="25">
        <v>1</v>
      </c>
      <c r="E402" s="26">
        <v>5464</v>
      </c>
      <c r="F402" s="27">
        <v>240</v>
      </c>
      <c r="G402" s="28">
        <v>1000000</v>
      </c>
      <c r="H402" s="28"/>
      <c r="I402" s="7">
        <f t="shared" si="77"/>
        <v>0</v>
      </c>
    </row>
    <row r="403" spans="2:9" ht="78" x14ac:dyDescent="0.3">
      <c r="B403" s="23" t="s">
        <v>146</v>
      </c>
      <c r="C403" s="24">
        <v>10</v>
      </c>
      <c r="D403" s="25">
        <v>1</v>
      </c>
      <c r="E403" s="26">
        <v>5520</v>
      </c>
      <c r="F403" s="27"/>
      <c r="G403" s="28">
        <f>G404+G406</f>
        <v>1632800</v>
      </c>
      <c r="H403" s="28">
        <f>H404+H406</f>
        <v>1008128.45</v>
      </c>
      <c r="I403" s="7">
        <f t="shared" si="77"/>
        <v>61.742310754532092</v>
      </c>
    </row>
    <row r="404" spans="2:9" ht="31.2" x14ac:dyDescent="0.3">
      <c r="B404" s="29" t="s">
        <v>193</v>
      </c>
      <c r="C404" s="24">
        <v>10</v>
      </c>
      <c r="D404" s="25">
        <v>1</v>
      </c>
      <c r="E404" s="26">
        <v>5520</v>
      </c>
      <c r="F404" s="27">
        <v>100</v>
      </c>
      <c r="G404" s="28">
        <f>G405</f>
        <v>1433000</v>
      </c>
      <c r="H404" s="28">
        <f>H405</f>
        <v>956384.25</v>
      </c>
      <c r="I404" s="7">
        <f t="shared" si="77"/>
        <v>66.740003489183536</v>
      </c>
    </row>
    <row r="405" spans="2:9" ht="15.6" x14ac:dyDescent="0.3">
      <c r="B405" s="29" t="s">
        <v>213</v>
      </c>
      <c r="C405" s="24">
        <v>10</v>
      </c>
      <c r="D405" s="25">
        <v>1</v>
      </c>
      <c r="E405" s="26">
        <v>5520</v>
      </c>
      <c r="F405" s="27">
        <v>120</v>
      </c>
      <c r="G405" s="28">
        <f>1378500+54500</f>
        <v>1433000</v>
      </c>
      <c r="H405" s="28">
        <f>54121.04+902263.21</f>
        <v>956384.25</v>
      </c>
      <c r="I405" s="7">
        <f t="shared" si="77"/>
        <v>66.740003489183536</v>
      </c>
    </row>
    <row r="406" spans="2:9" ht="15.6" x14ac:dyDescent="0.3">
      <c r="B406" s="29" t="s">
        <v>23</v>
      </c>
      <c r="C406" s="24">
        <v>10</v>
      </c>
      <c r="D406" s="25">
        <v>1</v>
      </c>
      <c r="E406" s="26">
        <v>5520</v>
      </c>
      <c r="F406" s="27">
        <v>200</v>
      </c>
      <c r="G406" s="28">
        <f>G407</f>
        <v>199800</v>
      </c>
      <c r="H406" s="28">
        <f>H407</f>
        <v>51744.2</v>
      </c>
      <c r="I406" s="7">
        <f t="shared" si="77"/>
        <v>25.897997997997997</v>
      </c>
    </row>
    <row r="407" spans="2:9" ht="15.6" x14ac:dyDescent="0.3">
      <c r="B407" s="29" t="s">
        <v>24</v>
      </c>
      <c r="C407" s="24">
        <v>10</v>
      </c>
      <c r="D407" s="25">
        <v>1</v>
      </c>
      <c r="E407" s="26">
        <v>5520</v>
      </c>
      <c r="F407" s="27">
        <v>240</v>
      </c>
      <c r="G407" s="28">
        <v>199800</v>
      </c>
      <c r="H407" s="28">
        <v>51744.2</v>
      </c>
      <c r="I407" s="7">
        <f t="shared" si="77"/>
        <v>25.897997997997997</v>
      </c>
    </row>
    <row r="408" spans="2:9" ht="109.2" x14ac:dyDescent="0.3">
      <c r="B408" s="23" t="s">
        <v>172</v>
      </c>
      <c r="C408" s="24">
        <v>10</v>
      </c>
      <c r="D408" s="25">
        <v>1</v>
      </c>
      <c r="E408" s="26">
        <v>5930</v>
      </c>
      <c r="F408" s="27"/>
      <c r="G408" s="28">
        <f t="shared" ref="G408:H409" si="78">G409</f>
        <v>4668900</v>
      </c>
      <c r="H408" s="28">
        <f t="shared" si="78"/>
        <v>3232753.64</v>
      </c>
      <c r="I408" s="7">
        <f t="shared" si="77"/>
        <v>69.240155925378573</v>
      </c>
    </row>
    <row r="409" spans="2:9" ht="31.2" x14ac:dyDescent="0.3">
      <c r="B409" s="29" t="s">
        <v>193</v>
      </c>
      <c r="C409" s="24">
        <v>10</v>
      </c>
      <c r="D409" s="25">
        <v>1</v>
      </c>
      <c r="E409" s="26">
        <v>5930</v>
      </c>
      <c r="F409" s="27">
        <v>100</v>
      </c>
      <c r="G409" s="28">
        <f t="shared" si="78"/>
        <v>4668900</v>
      </c>
      <c r="H409" s="28">
        <f t="shared" si="78"/>
        <v>3232753.64</v>
      </c>
      <c r="I409" s="7">
        <f t="shared" si="77"/>
        <v>69.240155925378573</v>
      </c>
    </row>
    <row r="410" spans="2:9" ht="15.6" x14ac:dyDescent="0.3">
      <c r="B410" s="29" t="s">
        <v>213</v>
      </c>
      <c r="C410" s="24">
        <v>10</v>
      </c>
      <c r="D410" s="25">
        <v>1</v>
      </c>
      <c r="E410" s="26">
        <v>5930</v>
      </c>
      <c r="F410" s="27">
        <v>120</v>
      </c>
      <c r="G410" s="28">
        <v>4668900</v>
      </c>
      <c r="H410" s="28">
        <v>3232753.64</v>
      </c>
      <c r="I410" s="7">
        <f t="shared" si="77"/>
        <v>69.240155925378573</v>
      </c>
    </row>
    <row r="411" spans="2:9" ht="109.2" x14ac:dyDescent="0.3">
      <c r="B411" s="23" t="s">
        <v>208</v>
      </c>
      <c r="C411" s="24">
        <v>10</v>
      </c>
      <c r="D411" s="25">
        <v>1</v>
      </c>
      <c r="E411" s="26">
        <v>5931</v>
      </c>
      <c r="F411" s="27"/>
      <c r="G411" s="28">
        <f>G412+G414</f>
        <v>1260800</v>
      </c>
      <c r="H411" s="28">
        <f>H412+H414</f>
        <v>763993.46</v>
      </c>
      <c r="I411" s="7">
        <f t="shared" si="77"/>
        <v>60.595927982233498</v>
      </c>
    </row>
    <row r="412" spans="2:9" ht="31.2" x14ac:dyDescent="0.3">
      <c r="B412" s="29" t="s">
        <v>193</v>
      </c>
      <c r="C412" s="24">
        <v>10</v>
      </c>
      <c r="D412" s="25">
        <v>1</v>
      </c>
      <c r="E412" s="26">
        <v>5931</v>
      </c>
      <c r="F412" s="27">
        <v>100</v>
      </c>
      <c r="G412" s="28">
        <f>G413</f>
        <v>496900</v>
      </c>
      <c r="H412" s="28">
        <f>H413</f>
        <v>426240</v>
      </c>
      <c r="I412" s="7">
        <f t="shared" si="77"/>
        <v>85.779834976856506</v>
      </c>
    </row>
    <row r="413" spans="2:9" ht="15.6" x14ac:dyDescent="0.3">
      <c r="B413" s="29" t="s">
        <v>213</v>
      </c>
      <c r="C413" s="24">
        <v>10</v>
      </c>
      <c r="D413" s="25">
        <v>1</v>
      </c>
      <c r="E413" s="26">
        <v>5931</v>
      </c>
      <c r="F413" s="27">
        <v>120</v>
      </c>
      <c r="G413" s="28">
        <f>396900+100000</f>
        <v>496900</v>
      </c>
      <c r="H413" s="28">
        <f>396900+29340</f>
        <v>426240</v>
      </c>
      <c r="I413" s="7">
        <f t="shared" si="77"/>
        <v>85.779834976856506</v>
      </c>
    </row>
    <row r="414" spans="2:9" ht="15.6" x14ac:dyDescent="0.3">
      <c r="B414" s="29" t="s">
        <v>23</v>
      </c>
      <c r="C414" s="24">
        <v>10</v>
      </c>
      <c r="D414" s="25">
        <v>1</v>
      </c>
      <c r="E414" s="26">
        <v>5931</v>
      </c>
      <c r="F414" s="27">
        <v>200</v>
      </c>
      <c r="G414" s="28">
        <f>G415</f>
        <v>763900</v>
      </c>
      <c r="H414" s="28">
        <f>H415</f>
        <v>337753.46</v>
      </c>
      <c r="I414" s="7">
        <f t="shared" si="77"/>
        <v>44.214355282104989</v>
      </c>
    </row>
    <row r="415" spans="2:9" ht="15.6" x14ac:dyDescent="0.3">
      <c r="B415" s="29" t="s">
        <v>24</v>
      </c>
      <c r="C415" s="24">
        <v>10</v>
      </c>
      <c r="D415" s="25">
        <v>1</v>
      </c>
      <c r="E415" s="26">
        <v>5931</v>
      </c>
      <c r="F415" s="27">
        <v>240</v>
      </c>
      <c r="G415" s="28">
        <v>763900</v>
      </c>
      <c r="H415" s="28">
        <v>337753.46</v>
      </c>
      <c r="I415" s="7">
        <f t="shared" si="77"/>
        <v>44.214355282104989</v>
      </c>
    </row>
    <row r="416" spans="2:9" ht="62.4" x14ac:dyDescent="0.3">
      <c r="B416" s="29" t="s">
        <v>191</v>
      </c>
      <c r="C416" s="24">
        <v>10</v>
      </c>
      <c r="D416" s="25">
        <v>1</v>
      </c>
      <c r="E416" s="26">
        <v>9999</v>
      </c>
      <c r="F416" s="27"/>
      <c r="G416" s="28">
        <f t="shared" ref="G416:H417" si="79">G417</f>
        <v>2723900</v>
      </c>
      <c r="H416" s="28">
        <f t="shared" si="79"/>
        <v>1596169.3</v>
      </c>
      <c r="I416" s="7">
        <f t="shared" si="77"/>
        <v>58.598674694372043</v>
      </c>
    </row>
    <row r="417" spans="2:9" ht="15.6" x14ac:dyDescent="0.3">
      <c r="B417" s="29" t="s">
        <v>23</v>
      </c>
      <c r="C417" s="24">
        <v>10</v>
      </c>
      <c r="D417" s="25">
        <v>1</v>
      </c>
      <c r="E417" s="26">
        <v>9999</v>
      </c>
      <c r="F417" s="27">
        <v>200</v>
      </c>
      <c r="G417" s="28">
        <f t="shared" si="79"/>
        <v>2723900</v>
      </c>
      <c r="H417" s="28">
        <f t="shared" si="79"/>
        <v>1596169.3</v>
      </c>
      <c r="I417" s="7">
        <f t="shared" si="77"/>
        <v>58.598674694372043</v>
      </c>
    </row>
    <row r="418" spans="2:9" ht="15.6" x14ac:dyDescent="0.3">
      <c r="B418" s="29" t="s">
        <v>24</v>
      </c>
      <c r="C418" s="24">
        <v>10</v>
      </c>
      <c r="D418" s="25">
        <v>1</v>
      </c>
      <c r="E418" s="26">
        <v>9999</v>
      </c>
      <c r="F418" s="27">
        <v>240</v>
      </c>
      <c r="G418" s="28">
        <v>2723900</v>
      </c>
      <c r="H418" s="28">
        <v>1596169.3</v>
      </c>
      <c r="I418" s="7">
        <f t="shared" si="77"/>
        <v>58.598674694372043</v>
      </c>
    </row>
    <row r="419" spans="2:9" ht="62.4" x14ac:dyDescent="0.3">
      <c r="B419" s="29" t="s">
        <v>252</v>
      </c>
      <c r="C419" s="24">
        <v>10</v>
      </c>
      <c r="D419" s="25">
        <v>2</v>
      </c>
      <c r="E419" s="26">
        <v>0</v>
      </c>
      <c r="F419" s="27"/>
      <c r="G419" s="28">
        <f>G420</f>
        <v>17600</v>
      </c>
      <c r="H419" s="28"/>
      <c r="I419" s="7">
        <f t="shared" si="77"/>
        <v>0</v>
      </c>
    </row>
    <row r="420" spans="2:9" ht="62.4" x14ac:dyDescent="0.3">
      <c r="B420" s="29" t="s">
        <v>253</v>
      </c>
      <c r="C420" s="24">
        <v>10</v>
      </c>
      <c r="D420" s="25">
        <v>2</v>
      </c>
      <c r="E420" s="26">
        <v>9999</v>
      </c>
      <c r="F420" s="27"/>
      <c r="G420" s="28">
        <f>G421</f>
        <v>17600</v>
      </c>
      <c r="H420" s="28"/>
      <c r="I420" s="7">
        <f t="shared" si="77"/>
        <v>0</v>
      </c>
    </row>
    <row r="421" spans="2:9" ht="15.6" x14ac:dyDescent="0.3">
      <c r="B421" s="29" t="s">
        <v>23</v>
      </c>
      <c r="C421" s="24">
        <v>10</v>
      </c>
      <c r="D421" s="25">
        <v>2</v>
      </c>
      <c r="E421" s="26">
        <v>9999</v>
      </c>
      <c r="F421" s="27">
        <v>200</v>
      </c>
      <c r="G421" s="28">
        <f>G422</f>
        <v>17600</v>
      </c>
      <c r="H421" s="28"/>
      <c r="I421" s="7">
        <f t="shared" si="77"/>
        <v>0</v>
      </c>
    </row>
    <row r="422" spans="2:9" ht="15.6" x14ac:dyDescent="0.3">
      <c r="B422" s="29" t="s">
        <v>24</v>
      </c>
      <c r="C422" s="24">
        <v>10</v>
      </c>
      <c r="D422" s="25">
        <v>2</v>
      </c>
      <c r="E422" s="26">
        <v>9999</v>
      </c>
      <c r="F422" s="27">
        <v>240</v>
      </c>
      <c r="G422" s="28">
        <v>17600</v>
      </c>
      <c r="H422" s="28"/>
      <c r="I422" s="7">
        <f t="shared" si="77"/>
        <v>0</v>
      </c>
    </row>
    <row r="423" spans="2:9" ht="62.4" x14ac:dyDescent="0.3">
      <c r="B423" s="23" t="s">
        <v>120</v>
      </c>
      <c r="C423" s="24">
        <v>10</v>
      </c>
      <c r="D423" s="25">
        <v>3</v>
      </c>
      <c r="E423" s="26">
        <v>0</v>
      </c>
      <c r="F423" s="27"/>
      <c r="G423" s="28">
        <f t="shared" ref="G423:H425" si="80">G424</f>
        <v>88400</v>
      </c>
      <c r="H423" s="28">
        <f t="shared" si="80"/>
        <v>12000</v>
      </c>
      <c r="I423" s="7">
        <f t="shared" si="77"/>
        <v>13.574660633484163</v>
      </c>
    </row>
    <row r="424" spans="2:9" ht="62.4" x14ac:dyDescent="0.3">
      <c r="B424" s="23" t="s">
        <v>114</v>
      </c>
      <c r="C424" s="24">
        <v>10</v>
      </c>
      <c r="D424" s="25">
        <v>3</v>
      </c>
      <c r="E424" s="26">
        <v>9999</v>
      </c>
      <c r="F424" s="27"/>
      <c r="G424" s="28">
        <f t="shared" si="80"/>
        <v>88400</v>
      </c>
      <c r="H424" s="28">
        <f t="shared" si="80"/>
        <v>12000</v>
      </c>
      <c r="I424" s="7">
        <f t="shared" si="77"/>
        <v>13.574660633484163</v>
      </c>
    </row>
    <row r="425" spans="2:9" ht="15.6" x14ac:dyDescent="0.3">
      <c r="B425" s="29" t="s">
        <v>23</v>
      </c>
      <c r="C425" s="24">
        <v>10</v>
      </c>
      <c r="D425" s="25">
        <v>3</v>
      </c>
      <c r="E425" s="26">
        <v>9999</v>
      </c>
      <c r="F425" s="27">
        <v>200</v>
      </c>
      <c r="G425" s="28">
        <f t="shared" si="80"/>
        <v>88400</v>
      </c>
      <c r="H425" s="28">
        <f t="shared" si="80"/>
        <v>12000</v>
      </c>
      <c r="I425" s="7">
        <f t="shared" si="77"/>
        <v>13.574660633484163</v>
      </c>
    </row>
    <row r="426" spans="2:9" ht="15.6" x14ac:dyDescent="0.3">
      <c r="B426" s="29" t="s">
        <v>24</v>
      </c>
      <c r="C426" s="24">
        <v>10</v>
      </c>
      <c r="D426" s="25">
        <v>3</v>
      </c>
      <c r="E426" s="26">
        <v>9999</v>
      </c>
      <c r="F426" s="27">
        <v>240</v>
      </c>
      <c r="G426" s="28">
        <v>88400</v>
      </c>
      <c r="H426" s="28">
        <v>12000</v>
      </c>
      <c r="I426" s="7">
        <f t="shared" si="77"/>
        <v>13.574660633484163</v>
      </c>
    </row>
    <row r="427" spans="2:9" ht="31.2" x14ac:dyDescent="0.3">
      <c r="B427" s="23" t="s">
        <v>115</v>
      </c>
      <c r="C427" s="24">
        <v>11</v>
      </c>
      <c r="D427" s="25">
        <v>0</v>
      </c>
      <c r="E427" s="26">
        <v>0</v>
      </c>
      <c r="F427" s="27"/>
      <c r="G427" s="28">
        <f>G428+G442</f>
        <v>19221900</v>
      </c>
      <c r="H427" s="28">
        <f>H428+H442</f>
        <v>14274350.01</v>
      </c>
      <c r="I427" s="7">
        <f t="shared" si="77"/>
        <v>74.260869164858832</v>
      </c>
    </row>
    <row r="428" spans="2:9" ht="62.4" x14ac:dyDescent="0.3">
      <c r="B428" s="23" t="s">
        <v>116</v>
      </c>
      <c r="C428" s="24">
        <v>11</v>
      </c>
      <c r="D428" s="25">
        <v>1</v>
      </c>
      <c r="E428" s="26">
        <v>0</v>
      </c>
      <c r="F428" s="27"/>
      <c r="G428" s="28">
        <f>G429+G439+G436</f>
        <v>17723500</v>
      </c>
      <c r="H428" s="28">
        <f>H429+H439+H436</f>
        <v>13124664.039999999</v>
      </c>
      <c r="I428" s="7">
        <f t="shared" si="77"/>
        <v>74.052326233531744</v>
      </c>
    </row>
    <row r="429" spans="2:9" ht="78" x14ac:dyDescent="0.3">
      <c r="B429" s="23" t="s">
        <v>214</v>
      </c>
      <c r="C429" s="24">
        <v>11</v>
      </c>
      <c r="D429" s="25">
        <v>1</v>
      </c>
      <c r="E429" s="26">
        <v>59</v>
      </c>
      <c r="F429" s="27"/>
      <c r="G429" s="28">
        <f>G430+G432+G434</f>
        <v>17290500</v>
      </c>
      <c r="H429" s="28">
        <f>H430+H432+H434</f>
        <v>12802969.5</v>
      </c>
      <c r="I429" s="7">
        <f t="shared" si="77"/>
        <v>74.046265290188245</v>
      </c>
    </row>
    <row r="430" spans="2:9" ht="31.2" x14ac:dyDescent="0.3">
      <c r="B430" s="29" t="s">
        <v>193</v>
      </c>
      <c r="C430" s="24">
        <v>11</v>
      </c>
      <c r="D430" s="25">
        <v>1</v>
      </c>
      <c r="E430" s="26">
        <v>59</v>
      </c>
      <c r="F430" s="27">
        <v>100</v>
      </c>
      <c r="G430" s="28">
        <f>G431</f>
        <v>12672200</v>
      </c>
      <c r="H430" s="28">
        <f>H431</f>
        <v>11462056.74</v>
      </c>
      <c r="I430" s="7">
        <f t="shared" si="77"/>
        <v>90.450409084452588</v>
      </c>
    </row>
    <row r="431" spans="2:9" ht="15.6" x14ac:dyDescent="0.3">
      <c r="B431" s="29" t="s">
        <v>194</v>
      </c>
      <c r="C431" s="24">
        <v>11</v>
      </c>
      <c r="D431" s="25">
        <v>1</v>
      </c>
      <c r="E431" s="26">
        <v>59</v>
      </c>
      <c r="F431" s="27">
        <v>110</v>
      </c>
      <c r="G431" s="28">
        <f>12547200+125000</f>
        <v>12672200</v>
      </c>
      <c r="H431" s="28">
        <f>124784.4+11337272.34</f>
        <v>11462056.74</v>
      </c>
      <c r="I431" s="7">
        <f t="shared" si="77"/>
        <v>90.450409084452588</v>
      </c>
    </row>
    <row r="432" spans="2:9" ht="15.6" x14ac:dyDescent="0.3">
      <c r="B432" s="29" t="s">
        <v>23</v>
      </c>
      <c r="C432" s="24">
        <v>11</v>
      </c>
      <c r="D432" s="25">
        <v>1</v>
      </c>
      <c r="E432" s="26">
        <v>59</v>
      </c>
      <c r="F432" s="27">
        <v>200</v>
      </c>
      <c r="G432" s="28">
        <f>G433</f>
        <v>4472578</v>
      </c>
      <c r="H432" s="28">
        <f>H433</f>
        <v>1199862.76</v>
      </c>
      <c r="I432" s="7">
        <f t="shared" si="77"/>
        <v>26.827095245739706</v>
      </c>
    </row>
    <row r="433" spans="2:9" ht="15.6" x14ac:dyDescent="0.3">
      <c r="B433" s="29" t="s">
        <v>24</v>
      </c>
      <c r="C433" s="24">
        <v>11</v>
      </c>
      <c r="D433" s="25">
        <v>1</v>
      </c>
      <c r="E433" s="26">
        <v>59</v>
      </c>
      <c r="F433" s="27">
        <v>240</v>
      </c>
      <c r="G433" s="28">
        <v>4472578</v>
      </c>
      <c r="H433" s="28">
        <v>1199862.76</v>
      </c>
      <c r="I433" s="7">
        <f t="shared" si="77"/>
        <v>26.827095245739706</v>
      </c>
    </row>
    <row r="434" spans="2:9" ht="15.6" x14ac:dyDescent="0.3">
      <c r="B434" s="23" t="s">
        <v>200</v>
      </c>
      <c r="C434" s="24">
        <v>11</v>
      </c>
      <c r="D434" s="25">
        <v>1</v>
      </c>
      <c r="E434" s="26">
        <v>59</v>
      </c>
      <c r="F434" s="27">
        <v>800</v>
      </c>
      <c r="G434" s="28">
        <f>G435</f>
        <v>145722</v>
      </c>
      <c r="H434" s="28">
        <f>H435</f>
        <v>141050</v>
      </c>
      <c r="I434" s="7">
        <f t="shared" si="77"/>
        <v>96.793895225154742</v>
      </c>
    </row>
    <row r="435" spans="2:9" ht="15.6" x14ac:dyDescent="0.3">
      <c r="B435" s="23" t="s">
        <v>201</v>
      </c>
      <c r="C435" s="24">
        <v>11</v>
      </c>
      <c r="D435" s="25">
        <v>1</v>
      </c>
      <c r="E435" s="26">
        <v>59</v>
      </c>
      <c r="F435" s="27">
        <v>850</v>
      </c>
      <c r="G435" s="28">
        <f>137922+7800</f>
        <v>145722</v>
      </c>
      <c r="H435" s="28">
        <f>137922+3128</f>
        <v>141050</v>
      </c>
      <c r="I435" s="7">
        <f t="shared" si="77"/>
        <v>96.793895225154742</v>
      </c>
    </row>
    <row r="436" spans="2:9" ht="93.6" x14ac:dyDescent="0.3">
      <c r="B436" s="23" t="s">
        <v>147</v>
      </c>
      <c r="C436" s="24">
        <v>11</v>
      </c>
      <c r="D436" s="25">
        <v>1</v>
      </c>
      <c r="E436" s="26">
        <v>5414</v>
      </c>
      <c r="F436" s="27"/>
      <c r="G436" s="28">
        <f t="shared" ref="G436:H437" si="81">G437</f>
        <v>11000</v>
      </c>
      <c r="H436" s="28">
        <f t="shared" si="81"/>
        <v>10995</v>
      </c>
      <c r="I436" s="7">
        <f t="shared" si="77"/>
        <v>99.954545454545453</v>
      </c>
    </row>
    <row r="437" spans="2:9" ht="15.6" x14ac:dyDescent="0.3">
      <c r="B437" s="29" t="s">
        <v>23</v>
      </c>
      <c r="C437" s="24">
        <v>11</v>
      </c>
      <c r="D437" s="25">
        <v>1</v>
      </c>
      <c r="E437" s="26">
        <v>5414</v>
      </c>
      <c r="F437" s="27">
        <v>200</v>
      </c>
      <c r="G437" s="28">
        <f t="shared" si="81"/>
        <v>11000</v>
      </c>
      <c r="H437" s="28">
        <f t="shared" si="81"/>
        <v>10995</v>
      </c>
      <c r="I437" s="7">
        <f t="shared" si="77"/>
        <v>99.954545454545453</v>
      </c>
    </row>
    <row r="438" spans="2:9" ht="15.6" x14ac:dyDescent="0.3">
      <c r="B438" s="29" t="s">
        <v>24</v>
      </c>
      <c r="C438" s="24">
        <v>11</v>
      </c>
      <c r="D438" s="25">
        <v>1</v>
      </c>
      <c r="E438" s="26">
        <v>5414</v>
      </c>
      <c r="F438" s="27">
        <v>240</v>
      </c>
      <c r="G438" s="28">
        <v>11000</v>
      </c>
      <c r="H438" s="28">
        <v>10995</v>
      </c>
      <c r="I438" s="7">
        <f t="shared" si="77"/>
        <v>99.954545454545453</v>
      </c>
    </row>
    <row r="439" spans="2:9" ht="78" x14ac:dyDescent="0.3">
      <c r="B439" s="29" t="s">
        <v>87</v>
      </c>
      <c r="C439" s="24">
        <v>11</v>
      </c>
      <c r="D439" s="25">
        <v>1</v>
      </c>
      <c r="E439" s="26">
        <v>9999</v>
      </c>
      <c r="F439" s="27"/>
      <c r="G439" s="28">
        <f t="shared" ref="G439:H440" si="82">G440</f>
        <v>422000</v>
      </c>
      <c r="H439" s="28">
        <f t="shared" si="82"/>
        <v>310699.53999999998</v>
      </c>
      <c r="I439" s="7">
        <f t="shared" si="77"/>
        <v>73.625483412322268</v>
      </c>
    </row>
    <row r="440" spans="2:9" ht="15.6" x14ac:dyDescent="0.3">
      <c r="B440" s="29" t="s">
        <v>23</v>
      </c>
      <c r="C440" s="24">
        <v>11</v>
      </c>
      <c r="D440" s="25">
        <v>1</v>
      </c>
      <c r="E440" s="26">
        <v>9999</v>
      </c>
      <c r="F440" s="27">
        <v>200</v>
      </c>
      <c r="G440" s="28">
        <f t="shared" si="82"/>
        <v>422000</v>
      </c>
      <c r="H440" s="28">
        <f t="shared" si="82"/>
        <v>310699.53999999998</v>
      </c>
      <c r="I440" s="7">
        <f t="shared" si="77"/>
        <v>73.625483412322268</v>
      </c>
    </row>
    <row r="441" spans="2:9" ht="15.6" x14ac:dyDescent="0.3">
      <c r="B441" s="29" t="s">
        <v>24</v>
      </c>
      <c r="C441" s="24">
        <v>11</v>
      </c>
      <c r="D441" s="25">
        <v>1</v>
      </c>
      <c r="E441" s="26">
        <v>9999</v>
      </c>
      <c r="F441" s="27">
        <v>240</v>
      </c>
      <c r="G441" s="28">
        <f>422000</f>
        <v>422000</v>
      </c>
      <c r="H441" s="28">
        <v>310699.53999999998</v>
      </c>
      <c r="I441" s="7">
        <f t="shared" si="77"/>
        <v>73.625483412322268</v>
      </c>
    </row>
    <row r="442" spans="2:9" ht="46.8" x14ac:dyDescent="0.3">
      <c r="B442" s="23" t="s">
        <v>88</v>
      </c>
      <c r="C442" s="24">
        <v>11</v>
      </c>
      <c r="D442" s="25">
        <v>2</v>
      </c>
      <c r="E442" s="26">
        <v>0</v>
      </c>
      <c r="F442" s="27"/>
      <c r="G442" s="28">
        <f>G446+G443</f>
        <v>1498400</v>
      </c>
      <c r="H442" s="28">
        <f>H446+H443</f>
        <v>1149685.97</v>
      </c>
      <c r="I442" s="7">
        <f t="shared" si="77"/>
        <v>76.727574079017614</v>
      </c>
    </row>
    <row r="443" spans="2:9" ht="62.4" x14ac:dyDescent="0.3">
      <c r="B443" s="23" t="s">
        <v>148</v>
      </c>
      <c r="C443" s="24">
        <v>11</v>
      </c>
      <c r="D443" s="25">
        <v>2</v>
      </c>
      <c r="E443" s="26">
        <v>7812</v>
      </c>
      <c r="F443" s="27"/>
      <c r="G443" s="28">
        <f t="shared" ref="G443:H444" si="83">G444</f>
        <v>985000</v>
      </c>
      <c r="H443" s="28">
        <f t="shared" si="83"/>
        <v>636311.47</v>
      </c>
      <c r="I443" s="7">
        <f t="shared" si="77"/>
        <v>64.60014923857868</v>
      </c>
    </row>
    <row r="444" spans="2:9" ht="15.6" x14ac:dyDescent="0.3">
      <c r="B444" s="29" t="s">
        <v>200</v>
      </c>
      <c r="C444" s="24">
        <v>11</v>
      </c>
      <c r="D444" s="25">
        <v>2</v>
      </c>
      <c r="E444" s="26">
        <v>7812</v>
      </c>
      <c r="F444" s="27">
        <v>800</v>
      </c>
      <c r="G444" s="28">
        <f t="shared" si="83"/>
        <v>985000</v>
      </c>
      <c r="H444" s="28">
        <f t="shared" si="83"/>
        <v>636311.47</v>
      </c>
      <c r="I444" s="7">
        <f t="shared" si="77"/>
        <v>64.60014923857868</v>
      </c>
    </row>
    <row r="445" spans="2:9" ht="31.2" x14ac:dyDescent="0.3">
      <c r="B445" s="29" t="s">
        <v>37</v>
      </c>
      <c r="C445" s="24">
        <v>11</v>
      </c>
      <c r="D445" s="25">
        <v>2</v>
      </c>
      <c r="E445" s="26">
        <v>7812</v>
      </c>
      <c r="F445" s="30">
        <v>810</v>
      </c>
      <c r="G445" s="28">
        <v>985000</v>
      </c>
      <c r="H445" s="28">
        <v>636311.47</v>
      </c>
      <c r="I445" s="7">
        <f t="shared" si="77"/>
        <v>64.60014923857868</v>
      </c>
    </row>
    <row r="446" spans="2:9" ht="62.4" x14ac:dyDescent="0.3">
      <c r="B446" s="29" t="s">
        <v>230</v>
      </c>
      <c r="C446" s="24">
        <v>11</v>
      </c>
      <c r="D446" s="25">
        <v>2</v>
      </c>
      <c r="E446" s="26">
        <v>9999</v>
      </c>
      <c r="F446" s="30"/>
      <c r="G446" s="28">
        <f t="shared" ref="G446:H447" si="84">G447</f>
        <v>513400</v>
      </c>
      <c r="H446" s="28">
        <f t="shared" si="84"/>
        <v>513374.5</v>
      </c>
      <c r="I446" s="7">
        <f t="shared" si="77"/>
        <v>99.995033112582774</v>
      </c>
    </row>
    <row r="447" spans="2:9" ht="15.6" x14ac:dyDescent="0.3">
      <c r="B447" s="29" t="s">
        <v>23</v>
      </c>
      <c r="C447" s="24">
        <v>11</v>
      </c>
      <c r="D447" s="25">
        <v>2</v>
      </c>
      <c r="E447" s="26">
        <v>9999</v>
      </c>
      <c r="F447" s="30">
        <v>200</v>
      </c>
      <c r="G447" s="28">
        <f t="shared" si="84"/>
        <v>513400</v>
      </c>
      <c r="H447" s="28">
        <f t="shared" si="84"/>
        <v>513374.5</v>
      </c>
      <c r="I447" s="7">
        <f t="shared" si="77"/>
        <v>99.995033112582774</v>
      </c>
    </row>
    <row r="448" spans="2:9" ht="15.6" x14ac:dyDescent="0.3">
      <c r="B448" s="29" t="s">
        <v>24</v>
      </c>
      <c r="C448" s="24">
        <v>11</v>
      </c>
      <c r="D448" s="25">
        <v>2</v>
      </c>
      <c r="E448" s="26">
        <v>9999</v>
      </c>
      <c r="F448" s="30">
        <v>240</v>
      </c>
      <c r="G448" s="28">
        <v>513400</v>
      </c>
      <c r="H448" s="28">
        <v>513374.5</v>
      </c>
      <c r="I448" s="7">
        <f t="shared" si="77"/>
        <v>99.995033112582774</v>
      </c>
    </row>
    <row r="449" spans="2:9" ht="31.2" x14ac:dyDescent="0.3">
      <c r="B449" s="23" t="s">
        <v>231</v>
      </c>
      <c r="C449" s="24">
        <v>12</v>
      </c>
      <c r="D449" s="25">
        <v>0</v>
      </c>
      <c r="E449" s="26">
        <v>0</v>
      </c>
      <c r="F449" s="27"/>
      <c r="G449" s="28">
        <f>G450+G454</f>
        <v>1057000</v>
      </c>
      <c r="H449" s="28">
        <f>H450+H454</f>
        <v>800245.11</v>
      </c>
      <c r="I449" s="7">
        <f t="shared" si="77"/>
        <v>75.70909271523179</v>
      </c>
    </row>
    <row r="450" spans="2:9" ht="46.8" x14ac:dyDescent="0.3">
      <c r="B450" s="23" t="s">
        <v>232</v>
      </c>
      <c r="C450" s="24">
        <v>12</v>
      </c>
      <c r="D450" s="25">
        <v>1</v>
      </c>
      <c r="E450" s="26">
        <v>0</v>
      </c>
      <c r="F450" s="27"/>
      <c r="G450" s="28">
        <f t="shared" ref="G450:H452" si="85">G451</f>
        <v>473000</v>
      </c>
      <c r="H450" s="28">
        <f t="shared" si="85"/>
        <v>376740</v>
      </c>
      <c r="I450" s="7">
        <f t="shared" si="77"/>
        <v>79.649048625792801</v>
      </c>
    </row>
    <row r="451" spans="2:9" ht="46.8" x14ac:dyDescent="0.3">
      <c r="B451" s="23" t="s">
        <v>134</v>
      </c>
      <c r="C451" s="24">
        <v>12</v>
      </c>
      <c r="D451" s="25">
        <v>1</v>
      </c>
      <c r="E451" s="26">
        <v>9999</v>
      </c>
      <c r="F451" s="27"/>
      <c r="G451" s="28">
        <f t="shared" si="85"/>
        <v>473000</v>
      </c>
      <c r="H451" s="28">
        <f t="shared" si="85"/>
        <v>376740</v>
      </c>
      <c r="I451" s="7">
        <f t="shared" si="77"/>
        <v>79.649048625792801</v>
      </c>
    </row>
    <row r="452" spans="2:9" ht="15.6" x14ac:dyDescent="0.3">
      <c r="B452" s="29" t="s">
        <v>23</v>
      </c>
      <c r="C452" s="24">
        <v>12</v>
      </c>
      <c r="D452" s="25">
        <v>1</v>
      </c>
      <c r="E452" s="26">
        <v>9999</v>
      </c>
      <c r="F452" s="27">
        <v>200</v>
      </c>
      <c r="G452" s="28">
        <f t="shared" si="85"/>
        <v>473000</v>
      </c>
      <c r="H452" s="28">
        <f t="shared" si="85"/>
        <v>376740</v>
      </c>
      <c r="I452" s="7">
        <f t="shared" si="77"/>
        <v>79.649048625792801</v>
      </c>
    </row>
    <row r="453" spans="2:9" ht="15.6" x14ac:dyDescent="0.3">
      <c r="B453" s="29" t="s">
        <v>24</v>
      </c>
      <c r="C453" s="24">
        <v>12</v>
      </c>
      <c r="D453" s="25">
        <v>1</v>
      </c>
      <c r="E453" s="26">
        <v>9999</v>
      </c>
      <c r="F453" s="27">
        <v>240</v>
      </c>
      <c r="G453" s="28">
        <v>473000</v>
      </c>
      <c r="H453" s="28">
        <v>376740</v>
      </c>
      <c r="I453" s="7">
        <f t="shared" si="77"/>
        <v>79.649048625792801</v>
      </c>
    </row>
    <row r="454" spans="2:9" ht="46.8" x14ac:dyDescent="0.3">
      <c r="B454" s="23" t="s">
        <v>135</v>
      </c>
      <c r="C454" s="24">
        <v>12</v>
      </c>
      <c r="D454" s="25">
        <v>2</v>
      </c>
      <c r="E454" s="26">
        <v>0</v>
      </c>
      <c r="F454" s="27"/>
      <c r="G454" s="28">
        <f t="shared" ref="G454:H456" si="86">G455</f>
        <v>584000</v>
      </c>
      <c r="H454" s="28">
        <f t="shared" si="86"/>
        <v>423505.11</v>
      </c>
      <c r="I454" s="7">
        <f t="shared" si="77"/>
        <v>72.517998287671219</v>
      </c>
    </row>
    <row r="455" spans="2:9" ht="62.4" x14ac:dyDescent="0.3">
      <c r="B455" s="23" t="s">
        <v>136</v>
      </c>
      <c r="C455" s="24">
        <v>12</v>
      </c>
      <c r="D455" s="25">
        <v>2</v>
      </c>
      <c r="E455" s="26">
        <v>9999</v>
      </c>
      <c r="F455" s="27"/>
      <c r="G455" s="28">
        <f t="shared" si="86"/>
        <v>584000</v>
      </c>
      <c r="H455" s="28">
        <f t="shared" si="86"/>
        <v>423505.11</v>
      </c>
      <c r="I455" s="7">
        <f t="shared" si="77"/>
        <v>72.517998287671219</v>
      </c>
    </row>
    <row r="456" spans="2:9" ht="15.6" x14ac:dyDescent="0.3">
      <c r="B456" s="29" t="s">
        <v>23</v>
      </c>
      <c r="C456" s="24">
        <v>12</v>
      </c>
      <c r="D456" s="25">
        <v>2</v>
      </c>
      <c r="E456" s="26">
        <v>9999</v>
      </c>
      <c r="F456" s="27">
        <v>200</v>
      </c>
      <c r="G456" s="28">
        <f t="shared" si="86"/>
        <v>584000</v>
      </c>
      <c r="H456" s="28">
        <f t="shared" si="86"/>
        <v>423505.11</v>
      </c>
      <c r="I456" s="7">
        <f t="shared" si="77"/>
        <v>72.517998287671219</v>
      </c>
    </row>
    <row r="457" spans="2:9" ht="15.6" x14ac:dyDescent="0.3">
      <c r="B457" s="29" t="s">
        <v>24</v>
      </c>
      <c r="C457" s="24">
        <v>12</v>
      </c>
      <c r="D457" s="25">
        <v>2</v>
      </c>
      <c r="E457" s="26">
        <v>9999</v>
      </c>
      <c r="F457" s="27">
        <v>240</v>
      </c>
      <c r="G457" s="28">
        <v>584000</v>
      </c>
      <c r="H457" s="28">
        <v>423505.11</v>
      </c>
      <c r="I457" s="7">
        <f t="shared" si="77"/>
        <v>72.517998287671219</v>
      </c>
    </row>
    <row r="458" spans="2:9" ht="31.2" x14ac:dyDescent="0.3">
      <c r="B458" s="23" t="s">
        <v>137</v>
      </c>
      <c r="C458" s="24">
        <v>13</v>
      </c>
      <c r="D458" s="25">
        <v>0</v>
      </c>
      <c r="E458" s="26">
        <v>0</v>
      </c>
      <c r="F458" s="27"/>
      <c r="G458" s="28">
        <f>G459+G469</f>
        <v>29475300</v>
      </c>
      <c r="H458" s="28">
        <f>H459+H469</f>
        <v>17089958.589999996</v>
      </c>
      <c r="I458" s="7">
        <f t="shared" ref="I458:I521" si="87">H458/G458*100</f>
        <v>57.980609493372405</v>
      </c>
    </row>
    <row r="459" spans="2:9" ht="46.8" x14ac:dyDescent="0.3">
      <c r="B459" s="23" t="s">
        <v>138</v>
      </c>
      <c r="C459" s="24">
        <v>13</v>
      </c>
      <c r="D459" s="25">
        <v>2</v>
      </c>
      <c r="E459" s="26">
        <v>0</v>
      </c>
      <c r="F459" s="27"/>
      <c r="G459" s="28">
        <f>G460+G463+G466</f>
        <v>27359200</v>
      </c>
      <c r="H459" s="28">
        <f>H460+H463+H466</f>
        <v>16628358.589999998</v>
      </c>
      <c r="I459" s="7">
        <f t="shared" si="87"/>
        <v>60.777941569928942</v>
      </c>
    </row>
    <row r="460" spans="2:9" ht="46.8" x14ac:dyDescent="0.3">
      <c r="B460" s="23" t="s">
        <v>139</v>
      </c>
      <c r="C460" s="24">
        <v>13</v>
      </c>
      <c r="D460" s="25">
        <v>2</v>
      </c>
      <c r="E460" s="26">
        <v>59</v>
      </c>
      <c r="F460" s="27"/>
      <c r="G460" s="28">
        <f t="shared" ref="G460:H461" si="88">G461</f>
        <v>15649700</v>
      </c>
      <c r="H460" s="28">
        <f t="shared" si="88"/>
        <v>13453591.729999999</v>
      </c>
      <c r="I460" s="7">
        <f t="shared" si="87"/>
        <v>85.967090295660611</v>
      </c>
    </row>
    <row r="461" spans="2:9" ht="15.6" x14ac:dyDescent="0.3">
      <c r="B461" s="29" t="s">
        <v>18</v>
      </c>
      <c r="C461" s="24">
        <v>13</v>
      </c>
      <c r="D461" s="25">
        <v>2</v>
      </c>
      <c r="E461" s="26">
        <v>59</v>
      </c>
      <c r="F461" s="27">
        <v>600</v>
      </c>
      <c r="G461" s="28">
        <f t="shared" si="88"/>
        <v>15649700</v>
      </c>
      <c r="H461" s="28">
        <f t="shared" si="88"/>
        <v>13453591.729999999</v>
      </c>
      <c r="I461" s="7">
        <f t="shared" si="87"/>
        <v>85.967090295660611</v>
      </c>
    </row>
    <row r="462" spans="2:9" ht="15.6" x14ac:dyDescent="0.3">
      <c r="B462" s="29" t="s">
        <v>19</v>
      </c>
      <c r="C462" s="24">
        <v>13</v>
      </c>
      <c r="D462" s="25">
        <v>2</v>
      </c>
      <c r="E462" s="26">
        <v>59</v>
      </c>
      <c r="F462" s="27">
        <v>610</v>
      </c>
      <c r="G462" s="28">
        <f>14870600+779100</f>
        <v>15649700</v>
      </c>
      <c r="H462" s="28">
        <f>32928.54+13420663.19</f>
        <v>13453591.729999999</v>
      </c>
      <c r="I462" s="7">
        <f t="shared" si="87"/>
        <v>85.967090295660611</v>
      </c>
    </row>
    <row r="463" spans="2:9" ht="62.4" x14ac:dyDescent="0.3">
      <c r="B463" s="29" t="s">
        <v>106</v>
      </c>
      <c r="C463" s="24">
        <v>13</v>
      </c>
      <c r="D463" s="25">
        <v>2</v>
      </c>
      <c r="E463" s="26">
        <v>5426</v>
      </c>
      <c r="F463" s="27"/>
      <c r="G463" s="28">
        <f t="shared" ref="G463:H464" si="89">G464</f>
        <v>2311100</v>
      </c>
      <c r="H463" s="28">
        <f t="shared" si="89"/>
        <v>96366.86</v>
      </c>
      <c r="I463" s="7">
        <f t="shared" si="87"/>
        <v>4.1697399506728399</v>
      </c>
    </row>
    <row r="464" spans="2:9" ht="15.6" x14ac:dyDescent="0.3">
      <c r="B464" s="29" t="s">
        <v>18</v>
      </c>
      <c r="C464" s="24">
        <v>13</v>
      </c>
      <c r="D464" s="25">
        <v>2</v>
      </c>
      <c r="E464" s="26">
        <v>5426</v>
      </c>
      <c r="F464" s="27">
        <v>600</v>
      </c>
      <c r="G464" s="28">
        <f t="shared" si="89"/>
        <v>2311100</v>
      </c>
      <c r="H464" s="28">
        <f t="shared" si="89"/>
        <v>96366.86</v>
      </c>
      <c r="I464" s="7">
        <f t="shared" si="87"/>
        <v>4.1697399506728399</v>
      </c>
    </row>
    <row r="465" spans="2:9" ht="15.6" x14ac:dyDescent="0.3">
      <c r="B465" s="29" t="s">
        <v>19</v>
      </c>
      <c r="C465" s="24">
        <v>13</v>
      </c>
      <c r="D465" s="25">
        <v>2</v>
      </c>
      <c r="E465" s="26">
        <v>5426</v>
      </c>
      <c r="F465" s="27">
        <v>610</v>
      </c>
      <c r="G465" s="28">
        <v>2311100</v>
      </c>
      <c r="H465" s="28">
        <v>96366.86</v>
      </c>
      <c r="I465" s="7">
        <f t="shared" si="87"/>
        <v>4.1697399506728399</v>
      </c>
    </row>
    <row r="466" spans="2:9" ht="62.4" x14ac:dyDescent="0.3">
      <c r="B466" s="29" t="s">
        <v>65</v>
      </c>
      <c r="C466" s="24">
        <v>13</v>
      </c>
      <c r="D466" s="25">
        <v>2</v>
      </c>
      <c r="E466" s="26">
        <v>5427</v>
      </c>
      <c r="F466" s="27"/>
      <c r="G466" s="28">
        <f t="shared" ref="G466:H467" si="90">G467</f>
        <v>9398400</v>
      </c>
      <c r="H466" s="28">
        <f t="shared" si="90"/>
        <v>3078400</v>
      </c>
      <c r="I466" s="7">
        <f t="shared" si="87"/>
        <v>32.754511406196798</v>
      </c>
    </row>
    <row r="467" spans="2:9" ht="15.6" x14ac:dyDescent="0.3">
      <c r="B467" s="29" t="s">
        <v>18</v>
      </c>
      <c r="C467" s="24">
        <v>13</v>
      </c>
      <c r="D467" s="25">
        <v>2</v>
      </c>
      <c r="E467" s="26">
        <v>5427</v>
      </c>
      <c r="F467" s="27">
        <v>600</v>
      </c>
      <c r="G467" s="28">
        <f t="shared" si="90"/>
        <v>9398400</v>
      </c>
      <c r="H467" s="28">
        <f t="shared" si="90"/>
        <v>3078400</v>
      </c>
      <c r="I467" s="7">
        <f t="shared" si="87"/>
        <v>32.754511406196798</v>
      </c>
    </row>
    <row r="468" spans="2:9" ht="15.6" x14ac:dyDescent="0.3">
      <c r="B468" s="29" t="s">
        <v>19</v>
      </c>
      <c r="C468" s="24">
        <v>13</v>
      </c>
      <c r="D468" s="25">
        <v>2</v>
      </c>
      <c r="E468" s="26">
        <v>5427</v>
      </c>
      <c r="F468" s="27">
        <v>610</v>
      </c>
      <c r="G468" s="28">
        <v>9398400</v>
      </c>
      <c r="H468" s="28">
        <v>3078400</v>
      </c>
      <c r="I468" s="7">
        <f t="shared" si="87"/>
        <v>32.754511406196798</v>
      </c>
    </row>
    <row r="469" spans="2:9" ht="46.8" x14ac:dyDescent="0.3">
      <c r="B469" s="23" t="s">
        <v>220</v>
      </c>
      <c r="C469" s="24">
        <v>13</v>
      </c>
      <c r="D469" s="25">
        <v>5</v>
      </c>
      <c r="E469" s="26">
        <v>0</v>
      </c>
      <c r="F469" s="27"/>
      <c r="G469" s="28">
        <f>G478+G475+G470</f>
        <v>2116100</v>
      </c>
      <c r="H469" s="28">
        <f>H478+H475+H470</f>
        <v>461600</v>
      </c>
      <c r="I469" s="7">
        <f t="shared" si="87"/>
        <v>21.813713907660318</v>
      </c>
    </row>
    <row r="470" spans="2:9" ht="62.4" x14ac:dyDescent="0.3">
      <c r="B470" s="23" t="s">
        <v>66</v>
      </c>
      <c r="C470" s="24">
        <v>13</v>
      </c>
      <c r="D470" s="25">
        <v>5</v>
      </c>
      <c r="E470" s="26">
        <v>5428</v>
      </c>
      <c r="F470" s="27"/>
      <c r="G470" s="28">
        <f>G471+G473</f>
        <v>1954100</v>
      </c>
      <c r="H470" s="28">
        <f>H471+H473</f>
        <v>418100</v>
      </c>
      <c r="I470" s="7">
        <f t="shared" si="87"/>
        <v>21.396039097282639</v>
      </c>
    </row>
    <row r="471" spans="2:9" ht="15.6" x14ac:dyDescent="0.3">
      <c r="B471" s="29" t="s">
        <v>23</v>
      </c>
      <c r="C471" s="24">
        <v>13</v>
      </c>
      <c r="D471" s="25">
        <v>5</v>
      </c>
      <c r="E471" s="26">
        <v>5428</v>
      </c>
      <c r="F471" s="27">
        <v>200</v>
      </c>
      <c r="G471" s="28">
        <f>G472</f>
        <v>594100</v>
      </c>
      <c r="H471" s="28">
        <f>H472</f>
        <v>418100</v>
      </c>
      <c r="I471" s="7">
        <f t="shared" si="87"/>
        <v>70.375357683891608</v>
      </c>
    </row>
    <row r="472" spans="2:9" ht="15.6" x14ac:dyDescent="0.3">
      <c r="B472" s="29" t="s">
        <v>24</v>
      </c>
      <c r="C472" s="24">
        <v>13</v>
      </c>
      <c r="D472" s="25">
        <v>5</v>
      </c>
      <c r="E472" s="26">
        <v>5428</v>
      </c>
      <c r="F472" s="27">
        <v>240</v>
      </c>
      <c r="G472" s="28">
        <v>594100</v>
      </c>
      <c r="H472" s="28">
        <v>418100</v>
      </c>
      <c r="I472" s="7">
        <f t="shared" si="87"/>
        <v>70.375357683891608</v>
      </c>
    </row>
    <row r="473" spans="2:9" ht="15.6" x14ac:dyDescent="0.3">
      <c r="B473" s="29" t="s">
        <v>200</v>
      </c>
      <c r="C473" s="24">
        <v>13</v>
      </c>
      <c r="D473" s="25">
        <v>5</v>
      </c>
      <c r="E473" s="26">
        <v>5428</v>
      </c>
      <c r="F473" s="27">
        <v>800</v>
      </c>
      <c r="G473" s="28">
        <f>G474</f>
        <v>1360000</v>
      </c>
      <c r="H473" s="28">
        <f>H474</f>
        <v>0</v>
      </c>
      <c r="I473" s="7">
        <f t="shared" si="87"/>
        <v>0</v>
      </c>
    </row>
    <row r="474" spans="2:9" ht="31.2" x14ac:dyDescent="0.3">
      <c r="B474" s="29" t="s">
        <v>37</v>
      </c>
      <c r="C474" s="24">
        <v>13</v>
      </c>
      <c r="D474" s="25">
        <v>5</v>
      </c>
      <c r="E474" s="26">
        <v>5428</v>
      </c>
      <c r="F474" s="27">
        <v>810</v>
      </c>
      <c r="G474" s="28">
        <v>1360000</v>
      </c>
      <c r="H474" s="28"/>
      <c r="I474" s="7">
        <f t="shared" si="87"/>
        <v>0</v>
      </c>
    </row>
    <row r="475" spans="2:9" ht="46.8" x14ac:dyDescent="0.3">
      <c r="B475" s="23" t="s">
        <v>75</v>
      </c>
      <c r="C475" s="24">
        <v>13</v>
      </c>
      <c r="D475" s="25">
        <v>5</v>
      </c>
      <c r="E475" s="26">
        <v>7812</v>
      </c>
      <c r="F475" s="27"/>
      <c r="G475" s="28">
        <f t="shared" ref="G475:H476" si="91">G476</f>
        <v>118500</v>
      </c>
      <c r="H475" s="28">
        <f t="shared" si="91"/>
        <v>0</v>
      </c>
      <c r="I475" s="7">
        <f t="shared" si="87"/>
        <v>0</v>
      </c>
    </row>
    <row r="476" spans="2:9" ht="15.6" x14ac:dyDescent="0.3">
      <c r="B476" s="29" t="s">
        <v>200</v>
      </c>
      <c r="C476" s="24">
        <v>13</v>
      </c>
      <c r="D476" s="25">
        <v>5</v>
      </c>
      <c r="E476" s="26">
        <v>7812</v>
      </c>
      <c r="F476" s="27">
        <v>800</v>
      </c>
      <c r="G476" s="28">
        <f t="shared" si="91"/>
        <v>118500</v>
      </c>
      <c r="H476" s="28">
        <f t="shared" si="91"/>
        <v>0</v>
      </c>
      <c r="I476" s="7">
        <f t="shared" si="87"/>
        <v>0</v>
      </c>
    </row>
    <row r="477" spans="2:9" ht="31.2" x14ac:dyDescent="0.3">
      <c r="B477" s="29" t="s">
        <v>37</v>
      </c>
      <c r="C477" s="24">
        <v>13</v>
      </c>
      <c r="D477" s="25">
        <v>5</v>
      </c>
      <c r="E477" s="26">
        <v>7812</v>
      </c>
      <c r="F477" s="30">
        <v>810</v>
      </c>
      <c r="G477" s="28">
        <v>118500</v>
      </c>
      <c r="H477" s="28">
        <v>0</v>
      </c>
      <c r="I477" s="7">
        <f t="shared" si="87"/>
        <v>0</v>
      </c>
    </row>
    <row r="478" spans="2:9" ht="46.8" x14ac:dyDescent="0.3">
      <c r="B478" s="29" t="s">
        <v>221</v>
      </c>
      <c r="C478" s="24">
        <v>13</v>
      </c>
      <c r="D478" s="25">
        <v>5</v>
      </c>
      <c r="E478" s="26">
        <v>9999</v>
      </c>
      <c r="F478" s="30"/>
      <c r="G478" s="28">
        <f t="shared" ref="G478:H479" si="92">G479</f>
        <v>43500</v>
      </c>
      <c r="H478" s="28">
        <f t="shared" si="92"/>
        <v>43500</v>
      </c>
      <c r="I478" s="7">
        <f t="shared" si="87"/>
        <v>100</v>
      </c>
    </row>
    <row r="479" spans="2:9" ht="15.6" x14ac:dyDescent="0.3">
      <c r="B479" s="29" t="s">
        <v>23</v>
      </c>
      <c r="C479" s="24">
        <v>13</v>
      </c>
      <c r="D479" s="25">
        <v>5</v>
      </c>
      <c r="E479" s="26">
        <v>9999</v>
      </c>
      <c r="F479" s="30">
        <v>200</v>
      </c>
      <c r="G479" s="28">
        <f t="shared" si="92"/>
        <v>43500</v>
      </c>
      <c r="H479" s="28">
        <f t="shared" si="92"/>
        <v>43500</v>
      </c>
      <c r="I479" s="7">
        <f t="shared" si="87"/>
        <v>100</v>
      </c>
    </row>
    <row r="480" spans="2:9" ht="15.6" x14ac:dyDescent="0.3">
      <c r="B480" s="29" t="s">
        <v>24</v>
      </c>
      <c r="C480" s="24">
        <v>13</v>
      </c>
      <c r="D480" s="25">
        <v>5</v>
      </c>
      <c r="E480" s="26">
        <v>9999</v>
      </c>
      <c r="F480" s="30">
        <v>240</v>
      </c>
      <c r="G480" s="28">
        <v>43500</v>
      </c>
      <c r="H480" s="28">
        <v>43500</v>
      </c>
      <c r="I480" s="7">
        <f t="shared" si="87"/>
        <v>100</v>
      </c>
    </row>
    <row r="481" spans="2:9" ht="31.2" x14ac:dyDescent="0.3">
      <c r="B481" s="23" t="s">
        <v>45</v>
      </c>
      <c r="C481" s="24">
        <v>14</v>
      </c>
      <c r="D481" s="25">
        <v>0</v>
      </c>
      <c r="E481" s="26">
        <v>0</v>
      </c>
      <c r="F481" s="27"/>
      <c r="G481" s="28">
        <f>G482+G486</f>
        <v>6418900</v>
      </c>
      <c r="H481" s="28">
        <f>H482+H486</f>
        <v>4459239.8600000003</v>
      </c>
      <c r="I481" s="7">
        <f t="shared" si="87"/>
        <v>69.470467837168371</v>
      </c>
    </row>
    <row r="482" spans="2:9" ht="46.8" x14ac:dyDescent="0.3">
      <c r="B482" s="23" t="s">
        <v>129</v>
      </c>
      <c r="C482" s="24">
        <v>14</v>
      </c>
      <c r="D482" s="25">
        <v>1</v>
      </c>
      <c r="E482" s="26">
        <v>0</v>
      </c>
      <c r="F482" s="27"/>
      <c r="G482" s="28">
        <f t="shared" ref="G482:H484" si="93">G483</f>
        <v>3782921.75</v>
      </c>
      <c r="H482" s="28">
        <f t="shared" si="93"/>
        <v>2586971.75</v>
      </c>
      <c r="I482" s="7">
        <f t="shared" si="87"/>
        <v>68.385547493812155</v>
      </c>
    </row>
    <row r="483" spans="2:9" ht="46.8" x14ac:dyDescent="0.3">
      <c r="B483" s="23" t="s">
        <v>130</v>
      </c>
      <c r="C483" s="24">
        <v>14</v>
      </c>
      <c r="D483" s="25">
        <v>1</v>
      </c>
      <c r="E483" s="26">
        <v>2118</v>
      </c>
      <c r="F483" s="27"/>
      <c r="G483" s="28">
        <f t="shared" si="93"/>
        <v>3782921.75</v>
      </c>
      <c r="H483" s="28">
        <f t="shared" si="93"/>
        <v>2586971.75</v>
      </c>
      <c r="I483" s="7">
        <f t="shared" si="87"/>
        <v>68.385547493812155</v>
      </c>
    </row>
    <row r="484" spans="2:9" ht="15.6" x14ac:dyDescent="0.3">
      <c r="B484" s="29" t="s">
        <v>23</v>
      </c>
      <c r="C484" s="24">
        <v>14</v>
      </c>
      <c r="D484" s="25">
        <v>1</v>
      </c>
      <c r="E484" s="26">
        <v>2118</v>
      </c>
      <c r="F484" s="27">
        <v>200</v>
      </c>
      <c r="G484" s="28">
        <f t="shared" si="93"/>
        <v>3782921.75</v>
      </c>
      <c r="H484" s="28">
        <f t="shared" si="93"/>
        <v>2586971.75</v>
      </c>
      <c r="I484" s="7">
        <f t="shared" si="87"/>
        <v>68.385547493812155</v>
      </c>
    </row>
    <row r="485" spans="2:9" ht="15.6" x14ac:dyDescent="0.3">
      <c r="B485" s="29" t="s">
        <v>24</v>
      </c>
      <c r="C485" s="24">
        <v>14</v>
      </c>
      <c r="D485" s="25">
        <v>1</v>
      </c>
      <c r="E485" s="26">
        <v>2118</v>
      </c>
      <c r="F485" s="27">
        <v>240</v>
      </c>
      <c r="G485" s="28">
        <f>400000+3382921.75</f>
        <v>3782921.75</v>
      </c>
      <c r="H485" s="28">
        <v>2586971.75</v>
      </c>
      <c r="I485" s="7">
        <f t="shared" si="87"/>
        <v>68.385547493812155</v>
      </c>
    </row>
    <row r="486" spans="2:9" ht="31.2" x14ac:dyDescent="0.3">
      <c r="B486" s="23" t="s">
        <v>131</v>
      </c>
      <c r="C486" s="24">
        <v>14</v>
      </c>
      <c r="D486" s="25">
        <v>2</v>
      </c>
      <c r="E486" s="26">
        <v>0</v>
      </c>
      <c r="F486" s="27"/>
      <c r="G486" s="28">
        <f t="shared" ref="G486:H488" si="94">G487</f>
        <v>2635978.25</v>
      </c>
      <c r="H486" s="28">
        <f t="shared" si="94"/>
        <v>1872268.11</v>
      </c>
      <c r="I486" s="7">
        <f t="shared" si="87"/>
        <v>71.027449107366508</v>
      </c>
    </row>
    <row r="487" spans="2:9" ht="46.8" x14ac:dyDescent="0.3">
      <c r="B487" s="23" t="s">
        <v>132</v>
      </c>
      <c r="C487" s="24">
        <v>14</v>
      </c>
      <c r="D487" s="25">
        <v>2</v>
      </c>
      <c r="E487" s="26">
        <v>2118</v>
      </c>
      <c r="F487" s="27"/>
      <c r="G487" s="28">
        <f t="shared" si="94"/>
        <v>2635978.25</v>
      </c>
      <c r="H487" s="28">
        <f t="shared" si="94"/>
        <v>1872268.11</v>
      </c>
      <c r="I487" s="7">
        <f t="shared" si="87"/>
        <v>71.027449107366508</v>
      </c>
    </row>
    <row r="488" spans="2:9" ht="15.6" x14ac:dyDescent="0.3">
      <c r="B488" s="29" t="s">
        <v>23</v>
      </c>
      <c r="C488" s="24">
        <v>14</v>
      </c>
      <c r="D488" s="25">
        <v>2</v>
      </c>
      <c r="E488" s="26">
        <v>2118</v>
      </c>
      <c r="F488" s="27">
        <v>200</v>
      </c>
      <c r="G488" s="28">
        <f t="shared" si="94"/>
        <v>2635978.25</v>
      </c>
      <c r="H488" s="28">
        <f t="shared" si="94"/>
        <v>1872268.11</v>
      </c>
      <c r="I488" s="7">
        <f t="shared" si="87"/>
        <v>71.027449107366508</v>
      </c>
    </row>
    <row r="489" spans="2:9" ht="15.6" x14ac:dyDescent="0.3">
      <c r="B489" s="29" t="s">
        <v>24</v>
      </c>
      <c r="C489" s="24">
        <v>14</v>
      </c>
      <c r="D489" s="25">
        <v>2</v>
      </c>
      <c r="E489" s="26">
        <v>2118</v>
      </c>
      <c r="F489" s="27">
        <v>240</v>
      </c>
      <c r="G489" s="28">
        <v>2635978.25</v>
      </c>
      <c r="H489" s="28">
        <v>1872268.11</v>
      </c>
      <c r="I489" s="7">
        <f t="shared" si="87"/>
        <v>71.027449107366508</v>
      </c>
    </row>
    <row r="490" spans="2:9" ht="31.2" x14ac:dyDescent="0.3">
      <c r="B490" s="23" t="s">
        <v>133</v>
      </c>
      <c r="C490" s="24">
        <v>15</v>
      </c>
      <c r="D490" s="25">
        <v>0</v>
      </c>
      <c r="E490" s="26">
        <v>0</v>
      </c>
      <c r="F490" s="27"/>
      <c r="G490" s="28">
        <f>G491+G495</f>
        <v>150141600</v>
      </c>
      <c r="H490" s="28">
        <f>H491+H495</f>
        <v>131444732.43000001</v>
      </c>
      <c r="I490" s="7">
        <f t="shared" si="87"/>
        <v>87.54717708483193</v>
      </c>
    </row>
    <row r="491" spans="2:9" ht="31.2" x14ac:dyDescent="0.3">
      <c r="B491" s="23" t="s">
        <v>219</v>
      </c>
      <c r="C491" s="24">
        <v>15</v>
      </c>
      <c r="D491" s="25">
        <v>2</v>
      </c>
      <c r="E491" s="26">
        <v>0</v>
      </c>
      <c r="F491" s="27"/>
      <c r="G491" s="28">
        <f>G492</f>
        <v>58983000</v>
      </c>
      <c r="H491" s="28">
        <f>H492</f>
        <v>58953000</v>
      </c>
      <c r="I491" s="7">
        <f t="shared" si="87"/>
        <v>99.949137887187831</v>
      </c>
    </row>
    <row r="492" spans="2:9" ht="46.8" x14ac:dyDescent="0.3">
      <c r="B492" s="23" t="s">
        <v>76</v>
      </c>
      <c r="C492" s="24">
        <v>15</v>
      </c>
      <c r="D492" s="25">
        <v>2</v>
      </c>
      <c r="E492" s="26">
        <v>7812</v>
      </c>
      <c r="F492" s="27"/>
      <c r="G492" s="28">
        <f t="shared" ref="G492:H493" si="95">G493</f>
        <v>58983000</v>
      </c>
      <c r="H492" s="28">
        <f t="shared" si="95"/>
        <v>58953000</v>
      </c>
      <c r="I492" s="7">
        <f t="shared" si="87"/>
        <v>99.949137887187831</v>
      </c>
    </row>
    <row r="493" spans="2:9" ht="15.6" x14ac:dyDescent="0.3">
      <c r="B493" s="29" t="s">
        <v>200</v>
      </c>
      <c r="C493" s="24">
        <v>15</v>
      </c>
      <c r="D493" s="25">
        <v>2</v>
      </c>
      <c r="E493" s="26">
        <v>7812</v>
      </c>
      <c r="F493" s="27">
        <v>800</v>
      </c>
      <c r="G493" s="28">
        <f t="shared" si="95"/>
        <v>58983000</v>
      </c>
      <c r="H493" s="28">
        <f t="shared" si="95"/>
        <v>58953000</v>
      </c>
      <c r="I493" s="7">
        <f t="shared" si="87"/>
        <v>99.949137887187831</v>
      </c>
    </row>
    <row r="494" spans="2:9" ht="31.2" x14ac:dyDescent="0.3">
      <c r="B494" s="29" t="s">
        <v>37</v>
      </c>
      <c r="C494" s="24">
        <v>15</v>
      </c>
      <c r="D494" s="25">
        <v>2</v>
      </c>
      <c r="E494" s="26">
        <v>7812</v>
      </c>
      <c r="F494" s="30">
        <v>810</v>
      </c>
      <c r="G494" s="28">
        <v>58983000</v>
      </c>
      <c r="H494" s="28">
        <v>58953000</v>
      </c>
      <c r="I494" s="7">
        <f t="shared" si="87"/>
        <v>99.949137887187831</v>
      </c>
    </row>
    <row r="495" spans="2:9" ht="31.2" x14ac:dyDescent="0.3">
      <c r="B495" s="23" t="s">
        <v>91</v>
      </c>
      <c r="C495" s="24">
        <v>15</v>
      </c>
      <c r="D495" s="25">
        <v>3</v>
      </c>
      <c r="E495" s="26">
        <v>0</v>
      </c>
      <c r="F495" s="27"/>
      <c r="G495" s="28">
        <f>G496+G499+G502</f>
        <v>91158600</v>
      </c>
      <c r="H495" s="28">
        <f>H496+H499+H502</f>
        <v>72491732.430000007</v>
      </c>
      <c r="I495" s="7">
        <f t="shared" si="87"/>
        <v>79.522647813810224</v>
      </c>
    </row>
    <row r="496" spans="2:9" ht="46.8" x14ac:dyDescent="0.3">
      <c r="B496" s="23" t="s">
        <v>92</v>
      </c>
      <c r="C496" s="24">
        <v>15</v>
      </c>
      <c r="D496" s="25">
        <v>3</v>
      </c>
      <c r="E496" s="26">
        <v>2119</v>
      </c>
      <c r="F496" s="27"/>
      <c r="G496" s="28">
        <f t="shared" ref="G496:H497" si="96">G497</f>
        <v>2468800</v>
      </c>
      <c r="H496" s="28">
        <f t="shared" si="96"/>
        <v>1911506.09</v>
      </c>
      <c r="I496" s="7">
        <f t="shared" si="87"/>
        <v>77.426526652624759</v>
      </c>
    </row>
    <row r="497" spans="2:9" ht="15.6" x14ac:dyDescent="0.3">
      <c r="B497" s="29" t="s">
        <v>23</v>
      </c>
      <c r="C497" s="24">
        <v>15</v>
      </c>
      <c r="D497" s="25">
        <v>3</v>
      </c>
      <c r="E497" s="26">
        <v>2119</v>
      </c>
      <c r="F497" s="27">
        <v>200</v>
      </c>
      <c r="G497" s="28">
        <f t="shared" si="96"/>
        <v>2468800</v>
      </c>
      <c r="H497" s="28">
        <f t="shared" si="96"/>
        <v>1911506.09</v>
      </c>
      <c r="I497" s="7">
        <f t="shared" si="87"/>
        <v>77.426526652624759</v>
      </c>
    </row>
    <row r="498" spans="2:9" ht="15.6" x14ac:dyDescent="0.3">
      <c r="B498" s="29" t="s">
        <v>24</v>
      </c>
      <c r="C498" s="24">
        <v>15</v>
      </c>
      <c r="D498" s="25">
        <v>3</v>
      </c>
      <c r="E498" s="26">
        <v>2119</v>
      </c>
      <c r="F498" s="27">
        <v>240</v>
      </c>
      <c r="G498" s="28">
        <v>2468800</v>
      </c>
      <c r="H498" s="28">
        <v>1911506.09</v>
      </c>
      <c r="I498" s="7">
        <f t="shared" si="87"/>
        <v>77.426526652624759</v>
      </c>
    </row>
    <row r="499" spans="2:9" ht="62.4" x14ac:dyDescent="0.3">
      <c r="B499" s="23" t="s">
        <v>9</v>
      </c>
      <c r="C499" s="24">
        <v>15</v>
      </c>
      <c r="D499" s="25">
        <v>3</v>
      </c>
      <c r="E499" s="26">
        <v>5419</v>
      </c>
      <c r="F499" s="27"/>
      <c r="G499" s="28">
        <f t="shared" ref="G499:H500" si="97">G500</f>
        <v>46908500</v>
      </c>
      <c r="H499" s="28">
        <f t="shared" si="97"/>
        <v>36318615.909999996</v>
      </c>
      <c r="I499" s="7">
        <f t="shared" si="87"/>
        <v>77.424381316818909</v>
      </c>
    </row>
    <row r="500" spans="2:9" ht="15.6" x14ac:dyDescent="0.3">
      <c r="B500" s="29" t="s">
        <v>23</v>
      </c>
      <c r="C500" s="24">
        <v>15</v>
      </c>
      <c r="D500" s="25">
        <v>3</v>
      </c>
      <c r="E500" s="26">
        <v>5419</v>
      </c>
      <c r="F500" s="27">
        <v>200</v>
      </c>
      <c r="G500" s="28">
        <f t="shared" si="97"/>
        <v>46908500</v>
      </c>
      <c r="H500" s="28">
        <f t="shared" si="97"/>
        <v>36318615.909999996</v>
      </c>
      <c r="I500" s="7">
        <f t="shared" si="87"/>
        <v>77.424381316818909</v>
      </c>
    </row>
    <row r="501" spans="2:9" ht="15.6" x14ac:dyDescent="0.3">
      <c r="B501" s="29" t="s">
        <v>24</v>
      </c>
      <c r="C501" s="24">
        <v>15</v>
      </c>
      <c r="D501" s="25">
        <v>3</v>
      </c>
      <c r="E501" s="26">
        <v>5419</v>
      </c>
      <c r="F501" s="27">
        <v>240</v>
      </c>
      <c r="G501" s="28">
        <v>46908500</v>
      </c>
      <c r="H501" s="28">
        <v>36318615.909999996</v>
      </c>
      <c r="I501" s="7">
        <f t="shared" si="87"/>
        <v>77.424381316818909</v>
      </c>
    </row>
    <row r="502" spans="2:9" ht="46.8" x14ac:dyDescent="0.3">
      <c r="B502" s="23" t="s">
        <v>77</v>
      </c>
      <c r="C502" s="24">
        <v>15</v>
      </c>
      <c r="D502" s="25">
        <v>3</v>
      </c>
      <c r="E502" s="26">
        <v>7812</v>
      </c>
      <c r="F502" s="27"/>
      <c r="G502" s="28">
        <f t="shared" ref="G502:H503" si="98">G503</f>
        <v>41781300</v>
      </c>
      <c r="H502" s="28">
        <f t="shared" si="98"/>
        <v>34261610.43</v>
      </c>
      <c r="I502" s="7">
        <f t="shared" si="87"/>
        <v>82.002260413151333</v>
      </c>
    </row>
    <row r="503" spans="2:9" ht="15.6" x14ac:dyDescent="0.3">
      <c r="B503" s="29" t="s">
        <v>200</v>
      </c>
      <c r="C503" s="24">
        <v>15</v>
      </c>
      <c r="D503" s="25">
        <v>3</v>
      </c>
      <c r="E503" s="26">
        <v>7812</v>
      </c>
      <c r="F503" s="27">
        <v>800</v>
      </c>
      <c r="G503" s="28">
        <f t="shared" si="98"/>
        <v>41781300</v>
      </c>
      <c r="H503" s="28">
        <f t="shared" si="98"/>
        <v>34261610.43</v>
      </c>
      <c r="I503" s="7">
        <f t="shared" si="87"/>
        <v>82.002260413151333</v>
      </c>
    </row>
    <row r="504" spans="2:9" ht="31.2" x14ac:dyDescent="0.3">
      <c r="B504" s="29" t="s">
        <v>37</v>
      </c>
      <c r="C504" s="24">
        <v>15</v>
      </c>
      <c r="D504" s="25">
        <v>3</v>
      </c>
      <c r="E504" s="26">
        <v>7812</v>
      </c>
      <c r="F504" s="30">
        <v>810</v>
      </c>
      <c r="G504" s="28">
        <v>41781300</v>
      </c>
      <c r="H504" s="28">
        <v>34261610.43</v>
      </c>
      <c r="I504" s="7">
        <f t="shared" si="87"/>
        <v>82.002260413151333</v>
      </c>
    </row>
    <row r="505" spans="2:9" ht="31.2" x14ac:dyDescent="0.3">
      <c r="B505" s="23" t="s">
        <v>93</v>
      </c>
      <c r="C505" s="24">
        <v>16</v>
      </c>
      <c r="D505" s="25">
        <v>0</v>
      </c>
      <c r="E505" s="26">
        <v>0</v>
      </c>
      <c r="F505" s="27"/>
      <c r="G505" s="28">
        <f t="shared" ref="G505:H508" si="99">G506</f>
        <v>0</v>
      </c>
      <c r="H505" s="28">
        <f t="shared" si="99"/>
        <v>0</v>
      </c>
      <c r="I505" s="7" t="e">
        <f t="shared" si="87"/>
        <v>#DIV/0!</v>
      </c>
    </row>
    <row r="506" spans="2:9" ht="46.8" x14ac:dyDescent="0.3">
      <c r="B506" s="23" t="s">
        <v>47</v>
      </c>
      <c r="C506" s="24">
        <v>16</v>
      </c>
      <c r="D506" s="25">
        <v>2</v>
      </c>
      <c r="E506" s="26">
        <v>0</v>
      </c>
      <c r="F506" s="27"/>
      <c r="G506" s="28">
        <f t="shared" si="99"/>
        <v>0</v>
      </c>
      <c r="H506" s="28">
        <f t="shared" si="99"/>
        <v>0</v>
      </c>
      <c r="I506" s="7" t="e">
        <f t="shared" si="87"/>
        <v>#DIV/0!</v>
      </c>
    </row>
    <row r="507" spans="2:9" ht="46.8" x14ac:dyDescent="0.3">
      <c r="B507" s="23" t="s">
        <v>10</v>
      </c>
      <c r="C507" s="24">
        <v>16</v>
      </c>
      <c r="D507" s="25">
        <v>2</v>
      </c>
      <c r="E507" s="26">
        <v>2841</v>
      </c>
      <c r="F507" s="27"/>
      <c r="G507" s="28">
        <f t="shared" si="99"/>
        <v>0</v>
      </c>
      <c r="H507" s="28">
        <f t="shared" si="99"/>
        <v>0</v>
      </c>
      <c r="I507" s="7" t="e">
        <f t="shared" si="87"/>
        <v>#DIV/0!</v>
      </c>
    </row>
    <row r="508" spans="2:9" ht="15.6" x14ac:dyDescent="0.3">
      <c r="B508" s="29" t="s">
        <v>200</v>
      </c>
      <c r="C508" s="24">
        <v>16</v>
      </c>
      <c r="D508" s="25">
        <v>2</v>
      </c>
      <c r="E508" s="26">
        <v>2841</v>
      </c>
      <c r="F508" s="27">
        <v>800</v>
      </c>
      <c r="G508" s="28">
        <f t="shared" si="99"/>
        <v>0</v>
      </c>
      <c r="H508" s="28">
        <f t="shared" si="99"/>
        <v>0</v>
      </c>
      <c r="I508" s="7" t="e">
        <f t="shared" si="87"/>
        <v>#DIV/0!</v>
      </c>
    </row>
    <row r="509" spans="2:9" ht="31.2" x14ac:dyDescent="0.3">
      <c r="B509" s="29" t="s">
        <v>97</v>
      </c>
      <c r="C509" s="24">
        <v>16</v>
      </c>
      <c r="D509" s="25">
        <v>2</v>
      </c>
      <c r="E509" s="26">
        <v>2841</v>
      </c>
      <c r="F509" s="27">
        <v>840</v>
      </c>
      <c r="G509" s="28">
        <v>0</v>
      </c>
      <c r="H509" s="28">
        <v>0</v>
      </c>
      <c r="I509" s="7" t="e">
        <f t="shared" si="87"/>
        <v>#DIV/0!</v>
      </c>
    </row>
    <row r="510" spans="2:9" ht="31.2" x14ac:dyDescent="0.3">
      <c r="B510" s="23" t="s">
        <v>98</v>
      </c>
      <c r="C510" s="24">
        <v>17</v>
      </c>
      <c r="D510" s="25">
        <v>0</v>
      </c>
      <c r="E510" s="26">
        <v>0</v>
      </c>
      <c r="F510" s="27"/>
      <c r="G510" s="28">
        <f>G511+G518</f>
        <v>27414800</v>
      </c>
      <c r="H510" s="28">
        <f>H511+H518</f>
        <v>19290217.43</v>
      </c>
      <c r="I510" s="7">
        <f t="shared" si="87"/>
        <v>70.364246428936198</v>
      </c>
    </row>
    <row r="511" spans="2:9" ht="62.4" x14ac:dyDescent="0.3">
      <c r="B511" s="23" t="s">
        <v>3</v>
      </c>
      <c r="C511" s="24">
        <v>17</v>
      </c>
      <c r="D511" s="25">
        <v>1</v>
      </c>
      <c r="E511" s="26">
        <v>0</v>
      </c>
      <c r="F511" s="27"/>
      <c r="G511" s="28">
        <f>G515+G512</f>
        <v>1673200</v>
      </c>
      <c r="H511" s="28">
        <f>H515+H512</f>
        <v>1379462.5</v>
      </c>
      <c r="I511" s="7">
        <f t="shared" si="87"/>
        <v>82.444567296198898</v>
      </c>
    </row>
    <row r="512" spans="2:9" ht="78" x14ac:dyDescent="0.3">
      <c r="B512" s="23" t="s">
        <v>196</v>
      </c>
      <c r="C512" s="24">
        <v>17</v>
      </c>
      <c r="D512" s="25">
        <v>1</v>
      </c>
      <c r="E512" s="26">
        <v>7901</v>
      </c>
      <c r="F512" s="27"/>
      <c r="G512" s="28">
        <f t="shared" ref="G512:H513" si="100">G513</f>
        <v>1623800</v>
      </c>
      <c r="H512" s="28">
        <f t="shared" si="100"/>
        <v>1343100</v>
      </c>
      <c r="I512" s="7">
        <f t="shared" si="87"/>
        <v>82.713388348318759</v>
      </c>
    </row>
    <row r="513" spans="2:9" ht="15.6" x14ac:dyDescent="0.3">
      <c r="B513" s="29" t="s">
        <v>18</v>
      </c>
      <c r="C513" s="24">
        <v>17</v>
      </c>
      <c r="D513" s="25">
        <v>1</v>
      </c>
      <c r="E513" s="26">
        <v>7901</v>
      </c>
      <c r="F513" s="27">
        <v>600</v>
      </c>
      <c r="G513" s="28">
        <f t="shared" si="100"/>
        <v>1623800</v>
      </c>
      <c r="H513" s="28">
        <f t="shared" si="100"/>
        <v>1343100</v>
      </c>
      <c r="I513" s="7">
        <f t="shared" si="87"/>
        <v>82.713388348318759</v>
      </c>
    </row>
    <row r="514" spans="2:9" ht="15.6" x14ac:dyDescent="0.3">
      <c r="B514" s="29" t="s">
        <v>195</v>
      </c>
      <c r="C514" s="24">
        <v>17</v>
      </c>
      <c r="D514" s="25">
        <v>1</v>
      </c>
      <c r="E514" s="26">
        <v>7901</v>
      </c>
      <c r="F514" s="30">
        <v>630</v>
      </c>
      <c r="G514" s="28">
        <v>1623800</v>
      </c>
      <c r="H514" s="28">
        <v>1343100</v>
      </c>
      <c r="I514" s="7">
        <f t="shared" si="87"/>
        <v>82.713388348318759</v>
      </c>
    </row>
    <row r="515" spans="2:9" ht="62.4" x14ac:dyDescent="0.3">
      <c r="B515" s="29" t="s">
        <v>4</v>
      </c>
      <c r="C515" s="24">
        <v>17</v>
      </c>
      <c r="D515" s="25">
        <v>1</v>
      </c>
      <c r="E515" s="26">
        <v>9999</v>
      </c>
      <c r="F515" s="30"/>
      <c r="G515" s="28">
        <f t="shared" ref="G515:H516" si="101">G516</f>
        <v>49400</v>
      </c>
      <c r="H515" s="28">
        <f t="shared" si="101"/>
        <v>36362.5</v>
      </c>
      <c r="I515" s="7">
        <f t="shared" si="87"/>
        <v>73.608299595141702</v>
      </c>
    </row>
    <row r="516" spans="2:9" ht="15.6" x14ac:dyDescent="0.3">
      <c r="B516" s="29" t="s">
        <v>23</v>
      </c>
      <c r="C516" s="24">
        <v>17</v>
      </c>
      <c r="D516" s="25">
        <v>1</v>
      </c>
      <c r="E516" s="26">
        <v>9999</v>
      </c>
      <c r="F516" s="30">
        <v>200</v>
      </c>
      <c r="G516" s="28">
        <f t="shared" si="101"/>
        <v>49400</v>
      </c>
      <c r="H516" s="28">
        <f t="shared" si="101"/>
        <v>36362.5</v>
      </c>
      <c r="I516" s="7">
        <f t="shared" si="87"/>
        <v>73.608299595141702</v>
      </c>
    </row>
    <row r="517" spans="2:9" ht="15.6" x14ac:dyDescent="0.3">
      <c r="B517" s="29" t="s">
        <v>24</v>
      </c>
      <c r="C517" s="24">
        <v>17</v>
      </c>
      <c r="D517" s="25">
        <v>1</v>
      </c>
      <c r="E517" s="26">
        <v>9999</v>
      </c>
      <c r="F517" s="30">
        <v>240</v>
      </c>
      <c r="G517" s="28">
        <v>49400</v>
      </c>
      <c r="H517" s="28">
        <v>36362.5</v>
      </c>
      <c r="I517" s="7">
        <f t="shared" si="87"/>
        <v>73.608299595141702</v>
      </c>
    </row>
    <row r="518" spans="2:9" ht="46.8" x14ac:dyDescent="0.3">
      <c r="B518" s="23" t="s">
        <v>107</v>
      </c>
      <c r="C518" s="24">
        <v>17</v>
      </c>
      <c r="D518" s="25">
        <v>2</v>
      </c>
      <c r="E518" s="26">
        <v>0</v>
      </c>
      <c r="F518" s="27"/>
      <c r="G518" s="28">
        <f t="shared" ref="G518:H520" si="102">G519</f>
        <v>25741600</v>
      </c>
      <c r="H518" s="28">
        <f t="shared" si="102"/>
        <v>17910754.93</v>
      </c>
      <c r="I518" s="7">
        <f t="shared" si="87"/>
        <v>69.579027449731171</v>
      </c>
    </row>
    <row r="519" spans="2:9" ht="62.4" x14ac:dyDescent="0.3">
      <c r="B519" s="23" t="s">
        <v>108</v>
      </c>
      <c r="C519" s="24">
        <v>17</v>
      </c>
      <c r="D519" s="25">
        <v>2</v>
      </c>
      <c r="E519" s="26">
        <v>59</v>
      </c>
      <c r="F519" s="27"/>
      <c r="G519" s="28">
        <f t="shared" si="102"/>
        <v>25741600</v>
      </c>
      <c r="H519" s="28">
        <f t="shared" si="102"/>
        <v>17910754.93</v>
      </c>
      <c r="I519" s="7">
        <f t="shared" si="87"/>
        <v>69.579027449731171</v>
      </c>
    </row>
    <row r="520" spans="2:9" ht="15.6" x14ac:dyDescent="0.3">
      <c r="B520" s="29" t="s">
        <v>18</v>
      </c>
      <c r="C520" s="24">
        <v>17</v>
      </c>
      <c r="D520" s="25">
        <v>2</v>
      </c>
      <c r="E520" s="26">
        <v>59</v>
      </c>
      <c r="F520" s="27">
        <v>600</v>
      </c>
      <c r="G520" s="28">
        <f t="shared" si="102"/>
        <v>25741600</v>
      </c>
      <c r="H520" s="28">
        <f t="shared" si="102"/>
        <v>17910754.93</v>
      </c>
      <c r="I520" s="7">
        <f t="shared" si="87"/>
        <v>69.579027449731171</v>
      </c>
    </row>
    <row r="521" spans="2:9" ht="15.6" x14ac:dyDescent="0.3">
      <c r="B521" s="29" t="s">
        <v>20</v>
      </c>
      <c r="C521" s="24">
        <v>17</v>
      </c>
      <c r="D521" s="25">
        <v>2</v>
      </c>
      <c r="E521" s="26">
        <v>59</v>
      </c>
      <c r="F521" s="27">
        <v>620</v>
      </c>
      <c r="G521" s="28">
        <v>25741600</v>
      </c>
      <c r="H521" s="28">
        <v>17910754.93</v>
      </c>
      <c r="I521" s="7">
        <f t="shared" si="87"/>
        <v>69.579027449731171</v>
      </c>
    </row>
    <row r="522" spans="2:9" ht="31.2" x14ac:dyDescent="0.3">
      <c r="B522" s="23" t="s">
        <v>173</v>
      </c>
      <c r="C522" s="24">
        <v>18</v>
      </c>
      <c r="D522" s="25">
        <v>0</v>
      </c>
      <c r="E522" s="26">
        <v>0</v>
      </c>
      <c r="F522" s="27"/>
      <c r="G522" s="28">
        <f>G523+G526+G531+G537+G534</f>
        <v>20856544.210000001</v>
      </c>
      <c r="H522" s="28">
        <f>H523+H526+H531+H537+H534</f>
        <v>15076727.230000002</v>
      </c>
      <c r="I522" s="7">
        <f t="shared" ref="I522:I586" si="103">H522/G522*100</f>
        <v>72.287753321910472</v>
      </c>
    </row>
    <row r="523" spans="2:9" ht="46.8" x14ac:dyDescent="0.3">
      <c r="B523" s="23" t="s">
        <v>174</v>
      </c>
      <c r="C523" s="24">
        <v>18</v>
      </c>
      <c r="D523" s="25">
        <v>0</v>
      </c>
      <c r="E523" s="26">
        <v>2121</v>
      </c>
      <c r="F523" s="27"/>
      <c r="G523" s="28">
        <f t="shared" ref="G523:H524" si="104">G524</f>
        <v>3501200</v>
      </c>
      <c r="H523" s="28">
        <f t="shared" si="104"/>
        <v>3425901.4</v>
      </c>
      <c r="I523" s="7">
        <f t="shared" si="103"/>
        <v>97.849348794698955</v>
      </c>
    </row>
    <row r="524" spans="2:9" ht="15.6" x14ac:dyDescent="0.3">
      <c r="B524" s="29" t="s">
        <v>23</v>
      </c>
      <c r="C524" s="24">
        <v>18</v>
      </c>
      <c r="D524" s="25">
        <v>0</v>
      </c>
      <c r="E524" s="26">
        <v>2121</v>
      </c>
      <c r="F524" s="27">
        <v>200</v>
      </c>
      <c r="G524" s="28">
        <f t="shared" si="104"/>
        <v>3501200</v>
      </c>
      <c r="H524" s="28">
        <f t="shared" si="104"/>
        <v>3425901.4</v>
      </c>
      <c r="I524" s="7">
        <f t="shared" si="103"/>
        <v>97.849348794698955</v>
      </c>
    </row>
    <row r="525" spans="2:9" ht="15.6" x14ac:dyDescent="0.3">
      <c r="B525" s="29" t="s">
        <v>24</v>
      </c>
      <c r="C525" s="24">
        <v>18</v>
      </c>
      <c r="D525" s="25">
        <v>0</v>
      </c>
      <c r="E525" s="26">
        <v>2121</v>
      </c>
      <c r="F525" s="27">
        <v>240</v>
      </c>
      <c r="G525" s="28">
        <v>3501200</v>
      </c>
      <c r="H525" s="28">
        <v>3425901.4</v>
      </c>
      <c r="I525" s="7">
        <f t="shared" si="103"/>
        <v>97.849348794698955</v>
      </c>
    </row>
    <row r="526" spans="2:9" ht="46.8" x14ac:dyDescent="0.3">
      <c r="B526" s="23" t="s">
        <v>44</v>
      </c>
      <c r="C526" s="24">
        <v>18</v>
      </c>
      <c r="D526" s="25">
        <v>0</v>
      </c>
      <c r="E526" s="26">
        <v>2122</v>
      </c>
      <c r="F526" s="27"/>
      <c r="G526" s="28">
        <f>G527+G529</f>
        <v>14689189</v>
      </c>
      <c r="H526" s="28">
        <f>H527+H529</f>
        <v>11344267.830000002</v>
      </c>
      <c r="I526" s="7">
        <f t="shared" si="103"/>
        <v>77.228687233856149</v>
      </c>
    </row>
    <row r="527" spans="2:9" ht="15.6" x14ac:dyDescent="0.3">
      <c r="B527" s="29" t="s">
        <v>23</v>
      </c>
      <c r="C527" s="24">
        <v>18</v>
      </c>
      <c r="D527" s="25">
        <v>0</v>
      </c>
      <c r="E527" s="26">
        <v>2122</v>
      </c>
      <c r="F527" s="27">
        <v>200</v>
      </c>
      <c r="G527" s="28">
        <f>G528</f>
        <v>14689189</v>
      </c>
      <c r="H527" s="28">
        <f>H528</f>
        <v>11344267.830000002</v>
      </c>
      <c r="I527" s="7">
        <f t="shared" si="103"/>
        <v>77.228687233856149</v>
      </c>
    </row>
    <row r="528" spans="2:9" ht="15.6" x14ac:dyDescent="0.3">
      <c r="B528" s="29" t="s">
        <v>24</v>
      </c>
      <c r="C528" s="24">
        <v>18</v>
      </c>
      <c r="D528" s="25">
        <v>0</v>
      </c>
      <c r="E528" s="26">
        <v>2122</v>
      </c>
      <c r="F528" s="27">
        <v>240</v>
      </c>
      <c r="G528" s="28">
        <f>4331189+10358000</f>
        <v>14689189</v>
      </c>
      <c r="H528" s="28">
        <f>2314347.45+9029920.38</f>
        <v>11344267.830000002</v>
      </c>
      <c r="I528" s="7">
        <f t="shared" si="103"/>
        <v>77.228687233856149</v>
      </c>
    </row>
    <row r="529" spans="2:9" ht="15.6" x14ac:dyDescent="0.3">
      <c r="B529" s="29" t="s">
        <v>200</v>
      </c>
      <c r="C529" s="24">
        <v>18</v>
      </c>
      <c r="D529" s="25">
        <v>0</v>
      </c>
      <c r="E529" s="26">
        <v>2122</v>
      </c>
      <c r="F529" s="30">
        <v>800</v>
      </c>
      <c r="G529" s="28">
        <f>G530</f>
        <v>0</v>
      </c>
      <c r="H529" s="28">
        <f>H530</f>
        <v>0</v>
      </c>
      <c r="I529" s="7" t="e">
        <f t="shared" si="103"/>
        <v>#DIV/0!</v>
      </c>
    </row>
    <row r="530" spans="2:9" ht="15.6" x14ac:dyDescent="0.3">
      <c r="B530" s="29" t="s">
        <v>201</v>
      </c>
      <c r="C530" s="24">
        <v>18</v>
      </c>
      <c r="D530" s="25">
        <v>0</v>
      </c>
      <c r="E530" s="26">
        <v>2122</v>
      </c>
      <c r="F530" s="30">
        <v>850</v>
      </c>
      <c r="G530" s="28"/>
      <c r="H530" s="28"/>
      <c r="I530" s="7" t="e">
        <f t="shared" si="103"/>
        <v>#DIV/0!</v>
      </c>
    </row>
    <row r="531" spans="2:9" ht="46.8" x14ac:dyDescent="0.3">
      <c r="B531" s="23" t="s">
        <v>48</v>
      </c>
      <c r="C531" s="24">
        <v>18</v>
      </c>
      <c r="D531" s="25">
        <v>0</v>
      </c>
      <c r="E531" s="26">
        <v>2123</v>
      </c>
      <c r="F531" s="27"/>
      <c r="G531" s="28">
        <f t="shared" ref="G531:H532" si="105">G532</f>
        <v>666155.21</v>
      </c>
      <c r="H531" s="28">
        <f t="shared" si="105"/>
        <v>306558</v>
      </c>
      <c r="I531" s="7">
        <f t="shared" si="103"/>
        <v>46.019005090420293</v>
      </c>
    </row>
    <row r="532" spans="2:9" ht="15.6" x14ac:dyDescent="0.3">
      <c r="B532" s="29" t="s">
        <v>23</v>
      </c>
      <c r="C532" s="24">
        <v>18</v>
      </c>
      <c r="D532" s="25">
        <v>0</v>
      </c>
      <c r="E532" s="26">
        <v>2123</v>
      </c>
      <c r="F532" s="27">
        <v>200</v>
      </c>
      <c r="G532" s="28">
        <f t="shared" si="105"/>
        <v>666155.21</v>
      </c>
      <c r="H532" s="28">
        <f t="shared" si="105"/>
        <v>306558</v>
      </c>
      <c r="I532" s="7">
        <f t="shared" si="103"/>
        <v>46.019005090420293</v>
      </c>
    </row>
    <row r="533" spans="2:9" ht="15.6" x14ac:dyDescent="0.3">
      <c r="B533" s="29" t="s">
        <v>24</v>
      </c>
      <c r="C533" s="24">
        <v>18</v>
      </c>
      <c r="D533" s="25">
        <v>0</v>
      </c>
      <c r="E533" s="26">
        <v>2123</v>
      </c>
      <c r="F533" s="27">
        <v>240</v>
      </c>
      <c r="G533" s="28">
        <v>666155.21</v>
      </c>
      <c r="H533" s="28">
        <v>306558</v>
      </c>
      <c r="I533" s="7">
        <f t="shared" si="103"/>
        <v>46.019005090420293</v>
      </c>
    </row>
    <row r="534" spans="2:9" ht="62.4" x14ac:dyDescent="0.3">
      <c r="B534" s="29" t="s">
        <v>78</v>
      </c>
      <c r="C534" s="24">
        <v>18</v>
      </c>
      <c r="D534" s="25">
        <v>0</v>
      </c>
      <c r="E534" s="26">
        <v>5431</v>
      </c>
      <c r="F534" s="27"/>
      <c r="G534" s="28">
        <f t="shared" ref="G534:H535" si="106">G535</f>
        <v>1980000</v>
      </c>
      <c r="H534" s="28">
        <f t="shared" si="106"/>
        <v>0</v>
      </c>
      <c r="I534" s="7">
        <f t="shared" si="103"/>
        <v>0</v>
      </c>
    </row>
    <row r="535" spans="2:9" ht="15.6" x14ac:dyDescent="0.3">
      <c r="B535" s="29" t="s">
        <v>200</v>
      </c>
      <c r="C535" s="24">
        <v>18</v>
      </c>
      <c r="D535" s="25">
        <v>0</v>
      </c>
      <c r="E535" s="26">
        <v>5431</v>
      </c>
      <c r="F535" s="27">
        <v>800</v>
      </c>
      <c r="G535" s="28">
        <f t="shared" si="106"/>
        <v>1980000</v>
      </c>
      <c r="H535" s="28">
        <f t="shared" si="106"/>
        <v>0</v>
      </c>
      <c r="I535" s="7">
        <f t="shared" si="103"/>
        <v>0</v>
      </c>
    </row>
    <row r="536" spans="2:9" ht="31.2" x14ac:dyDescent="0.3">
      <c r="B536" s="29" t="s">
        <v>37</v>
      </c>
      <c r="C536" s="24">
        <v>18</v>
      </c>
      <c r="D536" s="25">
        <v>0</v>
      </c>
      <c r="E536" s="26">
        <v>5431</v>
      </c>
      <c r="F536" s="27">
        <v>810</v>
      </c>
      <c r="G536" s="28">
        <v>1980000</v>
      </c>
      <c r="H536" s="28">
        <v>0</v>
      </c>
      <c r="I536" s="7">
        <f t="shared" si="103"/>
        <v>0</v>
      </c>
    </row>
    <row r="537" spans="2:9" ht="31.2" x14ac:dyDescent="0.3">
      <c r="B537" s="29" t="s">
        <v>79</v>
      </c>
      <c r="C537" s="24">
        <v>18</v>
      </c>
      <c r="D537" s="25">
        <v>0</v>
      </c>
      <c r="E537" s="26">
        <v>7812</v>
      </c>
      <c r="F537" s="30"/>
      <c r="G537" s="28">
        <f t="shared" ref="G537:H538" si="107">G538</f>
        <v>20000</v>
      </c>
      <c r="H537" s="28">
        <f t="shared" si="107"/>
        <v>0</v>
      </c>
      <c r="I537" s="7">
        <f t="shared" si="103"/>
        <v>0</v>
      </c>
    </row>
    <row r="538" spans="2:9" ht="15.6" x14ac:dyDescent="0.3">
      <c r="B538" s="29" t="s">
        <v>200</v>
      </c>
      <c r="C538" s="24">
        <v>18</v>
      </c>
      <c r="D538" s="25">
        <v>0</v>
      </c>
      <c r="E538" s="26">
        <v>7812</v>
      </c>
      <c r="F538" s="30">
        <v>800</v>
      </c>
      <c r="G538" s="28">
        <f t="shared" si="107"/>
        <v>20000</v>
      </c>
      <c r="H538" s="28">
        <f t="shared" si="107"/>
        <v>0</v>
      </c>
      <c r="I538" s="7">
        <f t="shared" si="103"/>
        <v>0</v>
      </c>
    </row>
    <row r="539" spans="2:9" ht="31.2" x14ac:dyDescent="0.3">
      <c r="B539" s="29" t="s">
        <v>37</v>
      </c>
      <c r="C539" s="24">
        <v>18</v>
      </c>
      <c r="D539" s="25">
        <v>0</v>
      </c>
      <c r="E539" s="26">
        <v>7812</v>
      </c>
      <c r="F539" s="30">
        <v>810</v>
      </c>
      <c r="G539" s="28">
        <v>20000</v>
      </c>
      <c r="H539" s="28"/>
      <c r="I539" s="7">
        <f t="shared" si="103"/>
        <v>0</v>
      </c>
    </row>
    <row r="540" spans="2:9" ht="31.2" x14ac:dyDescent="0.3">
      <c r="B540" s="23" t="s">
        <v>121</v>
      </c>
      <c r="C540" s="24">
        <v>19</v>
      </c>
      <c r="D540" s="25">
        <v>0</v>
      </c>
      <c r="E540" s="26">
        <v>0</v>
      </c>
      <c r="F540" s="27"/>
      <c r="G540" s="28">
        <f>G541</f>
        <v>1222000</v>
      </c>
      <c r="H540" s="28">
        <f>H541</f>
        <v>666408.05000000005</v>
      </c>
      <c r="I540" s="7">
        <f t="shared" si="103"/>
        <v>54.534210310965634</v>
      </c>
    </row>
    <row r="541" spans="2:9" ht="62.4" x14ac:dyDescent="0.3">
      <c r="B541" s="23" t="s">
        <v>28</v>
      </c>
      <c r="C541" s="24">
        <v>19</v>
      </c>
      <c r="D541" s="25">
        <v>0</v>
      </c>
      <c r="E541" s="26">
        <v>2124</v>
      </c>
      <c r="F541" s="27"/>
      <c r="G541" s="28">
        <f>G542+G544</f>
        <v>1222000</v>
      </c>
      <c r="H541" s="28">
        <f>H542+H544</f>
        <v>666408.05000000005</v>
      </c>
      <c r="I541" s="7">
        <f t="shared" si="103"/>
        <v>54.534210310965634</v>
      </c>
    </row>
    <row r="542" spans="2:9" ht="31.2" x14ac:dyDescent="0.3">
      <c r="B542" s="29" t="s">
        <v>193</v>
      </c>
      <c r="C542" s="24">
        <v>19</v>
      </c>
      <c r="D542" s="25">
        <v>0</v>
      </c>
      <c r="E542" s="26">
        <v>2124</v>
      </c>
      <c r="F542" s="27">
        <v>100</v>
      </c>
      <c r="G542" s="28">
        <f>G543</f>
        <v>58000</v>
      </c>
      <c r="H542" s="28">
        <f>H543</f>
        <v>13000</v>
      </c>
      <c r="I542" s="7">
        <f t="shared" si="103"/>
        <v>22.413793103448278</v>
      </c>
    </row>
    <row r="543" spans="2:9" ht="15.6" x14ac:dyDescent="0.3">
      <c r="B543" s="29" t="s">
        <v>213</v>
      </c>
      <c r="C543" s="24">
        <v>19</v>
      </c>
      <c r="D543" s="25">
        <v>0</v>
      </c>
      <c r="E543" s="26">
        <v>2124</v>
      </c>
      <c r="F543" s="27">
        <v>120</v>
      </c>
      <c r="G543" s="28">
        <v>58000</v>
      </c>
      <c r="H543" s="28">
        <v>13000</v>
      </c>
      <c r="I543" s="7">
        <f t="shared" si="103"/>
        <v>22.413793103448278</v>
      </c>
    </row>
    <row r="544" spans="2:9" ht="15.6" x14ac:dyDescent="0.3">
      <c r="B544" s="29" t="s">
        <v>23</v>
      </c>
      <c r="C544" s="24">
        <v>19</v>
      </c>
      <c r="D544" s="25">
        <v>0</v>
      </c>
      <c r="E544" s="26">
        <v>2124</v>
      </c>
      <c r="F544" s="27">
        <v>200</v>
      </c>
      <c r="G544" s="28">
        <f>G545</f>
        <v>1164000</v>
      </c>
      <c r="H544" s="28">
        <f>H545</f>
        <v>653408.05000000005</v>
      </c>
      <c r="I544" s="7">
        <f t="shared" si="103"/>
        <v>56.134712199312716</v>
      </c>
    </row>
    <row r="545" spans="2:9" ht="15.6" x14ac:dyDescent="0.3">
      <c r="B545" s="29" t="s">
        <v>24</v>
      </c>
      <c r="C545" s="24">
        <v>19</v>
      </c>
      <c r="D545" s="25">
        <v>0</v>
      </c>
      <c r="E545" s="26">
        <v>2124</v>
      </c>
      <c r="F545" s="27">
        <v>240</v>
      </c>
      <c r="G545" s="28">
        <v>1164000</v>
      </c>
      <c r="H545" s="28">
        <v>653408.05000000005</v>
      </c>
      <c r="I545" s="7">
        <f t="shared" si="103"/>
        <v>56.134712199312716</v>
      </c>
    </row>
    <row r="546" spans="2:9" ht="15.6" x14ac:dyDescent="0.3">
      <c r="B546" s="23" t="s">
        <v>29</v>
      </c>
      <c r="C546" s="24">
        <v>20</v>
      </c>
      <c r="D546" s="25">
        <v>0</v>
      </c>
      <c r="E546" s="26">
        <v>0</v>
      </c>
      <c r="F546" s="27"/>
      <c r="G546" s="28">
        <f>G547+G550+G556+G559+G562+G553</f>
        <v>80833700</v>
      </c>
      <c r="H546" s="28">
        <f>H547+H550+H556+H559+H562+H553</f>
        <v>58752433.310000002</v>
      </c>
      <c r="I546" s="7">
        <f t="shared" si="103"/>
        <v>72.68309295504227</v>
      </c>
    </row>
    <row r="547" spans="2:9" ht="31.2" x14ac:dyDescent="0.3">
      <c r="B547" s="23" t="s">
        <v>30</v>
      </c>
      <c r="C547" s="24">
        <v>20</v>
      </c>
      <c r="D547" s="25">
        <v>0</v>
      </c>
      <c r="E547" s="26">
        <v>2125</v>
      </c>
      <c r="F547" s="27"/>
      <c r="G547" s="28">
        <f t="shared" ref="G547:H548" si="108">G548</f>
        <v>11057802.09</v>
      </c>
      <c r="H547" s="28">
        <f t="shared" si="108"/>
        <v>8406448.5700000003</v>
      </c>
      <c r="I547" s="7">
        <f t="shared" si="103"/>
        <v>76.022780129174834</v>
      </c>
    </row>
    <row r="548" spans="2:9" ht="15.6" x14ac:dyDescent="0.3">
      <c r="B548" s="29" t="s">
        <v>23</v>
      </c>
      <c r="C548" s="24">
        <v>20</v>
      </c>
      <c r="D548" s="25">
        <v>0</v>
      </c>
      <c r="E548" s="26">
        <v>2125</v>
      </c>
      <c r="F548" s="27">
        <v>200</v>
      </c>
      <c r="G548" s="28">
        <f t="shared" si="108"/>
        <v>11057802.09</v>
      </c>
      <c r="H548" s="28">
        <f t="shared" si="108"/>
        <v>8406448.5700000003</v>
      </c>
      <c r="I548" s="7">
        <f t="shared" si="103"/>
        <v>76.022780129174834</v>
      </c>
    </row>
    <row r="549" spans="2:9" ht="15.6" x14ac:dyDescent="0.3">
      <c r="B549" s="29" t="s">
        <v>24</v>
      </c>
      <c r="C549" s="24">
        <v>20</v>
      </c>
      <c r="D549" s="25">
        <v>0</v>
      </c>
      <c r="E549" s="26">
        <v>2125</v>
      </c>
      <c r="F549" s="27">
        <v>240</v>
      </c>
      <c r="G549" s="28">
        <v>11057802.09</v>
      </c>
      <c r="H549" s="28">
        <v>8406448.5700000003</v>
      </c>
      <c r="I549" s="7">
        <f t="shared" si="103"/>
        <v>76.022780129174834</v>
      </c>
    </row>
    <row r="550" spans="2:9" ht="62.4" x14ac:dyDescent="0.3">
      <c r="B550" s="23" t="s">
        <v>31</v>
      </c>
      <c r="C550" s="24">
        <v>20</v>
      </c>
      <c r="D550" s="25">
        <v>0</v>
      </c>
      <c r="E550" s="26">
        <v>2126</v>
      </c>
      <c r="F550" s="27"/>
      <c r="G550" s="28">
        <f t="shared" ref="G550:H551" si="109">G551</f>
        <v>34800897.909999996</v>
      </c>
      <c r="H550" s="28">
        <f t="shared" si="109"/>
        <v>20202234.039999999</v>
      </c>
      <c r="I550" s="7">
        <f t="shared" si="103"/>
        <v>58.050898836707631</v>
      </c>
    </row>
    <row r="551" spans="2:9" ht="15.6" x14ac:dyDescent="0.3">
      <c r="B551" s="29" t="s">
        <v>23</v>
      </c>
      <c r="C551" s="24">
        <v>20</v>
      </c>
      <c r="D551" s="25">
        <v>0</v>
      </c>
      <c r="E551" s="26">
        <v>2126</v>
      </c>
      <c r="F551" s="27">
        <v>200</v>
      </c>
      <c r="G551" s="28">
        <f t="shared" si="109"/>
        <v>34800897.909999996</v>
      </c>
      <c r="H551" s="28">
        <f t="shared" si="109"/>
        <v>20202234.039999999</v>
      </c>
      <c r="I551" s="7">
        <f t="shared" si="103"/>
        <v>58.050898836707631</v>
      </c>
    </row>
    <row r="552" spans="2:9" ht="15.6" x14ac:dyDescent="0.3">
      <c r="B552" s="29" t="s">
        <v>24</v>
      </c>
      <c r="C552" s="24">
        <v>20</v>
      </c>
      <c r="D552" s="25">
        <v>0</v>
      </c>
      <c r="E552" s="26">
        <v>2126</v>
      </c>
      <c r="F552" s="27">
        <v>240</v>
      </c>
      <c r="G552" s="28">
        <v>34800897.909999996</v>
      </c>
      <c r="H552" s="28">
        <v>20202234.039999999</v>
      </c>
      <c r="I552" s="7">
        <f t="shared" si="103"/>
        <v>58.050898836707631</v>
      </c>
    </row>
    <row r="553" spans="2:9" ht="31.2" x14ac:dyDescent="0.3">
      <c r="B553" s="29" t="s">
        <v>206</v>
      </c>
      <c r="C553" s="24">
        <v>20</v>
      </c>
      <c r="D553" s="25">
        <v>0</v>
      </c>
      <c r="E553" s="26">
        <v>4207</v>
      </c>
      <c r="F553" s="27"/>
      <c r="G553" s="28">
        <f t="shared" ref="G553:H554" si="110">G554</f>
        <v>8600000</v>
      </c>
      <c r="H553" s="28">
        <f t="shared" si="110"/>
        <v>8532046</v>
      </c>
      <c r="I553" s="7">
        <f t="shared" si="103"/>
        <v>99.209837209302322</v>
      </c>
    </row>
    <row r="554" spans="2:9" ht="15.6" x14ac:dyDescent="0.3">
      <c r="B554" s="29" t="s">
        <v>89</v>
      </c>
      <c r="C554" s="24">
        <v>20</v>
      </c>
      <c r="D554" s="25">
        <v>0</v>
      </c>
      <c r="E554" s="26">
        <v>4207</v>
      </c>
      <c r="F554" s="27">
        <v>400</v>
      </c>
      <c r="G554" s="28">
        <f t="shared" si="110"/>
        <v>8600000</v>
      </c>
      <c r="H554" s="28">
        <f t="shared" si="110"/>
        <v>8532046</v>
      </c>
      <c r="I554" s="7">
        <f t="shared" si="103"/>
        <v>99.209837209302322</v>
      </c>
    </row>
    <row r="555" spans="2:9" ht="15.6" x14ac:dyDescent="0.3">
      <c r="B555" s="29" t="s">
        <v>90</v>
      </c>
      <c r="C555" s="24">
        <v>20</v>
      </c>
      <c r="D555" s="25">
        <v>0</v>
      </c>
      <c r="E555" s="26">
        <v>4207</v>
      </c>
      <c r="F555" s="27">
        <v>410</v>
      </c>
      <c r="G555" s="28">
        <v>8600000</v>
      </c>
      <c r="H555" s="28">
        <v>8532046</v>
      </c>
      <c r="I555" s="7">
        <f t="shared" si="103"/>
        <v>99.209837209302322</v>
      </c>
    </row>
    <row r="556" spans="2:9" ht="31.2" x14ac:dyDescent="0.3">
      <c r="B556" s="23" t="s">
        <v>53</v>
      </c>
      <c r="C556" s="24">
        <v>20</v>
      </c>
      <c r="D556" s="25">
        <v>0</v>
      </c>
      <c r="E556" s="26">
        <v>7807</v>
      </c>
      <c r="F556" s="27"/>
      <c r="G556" s="28">
        <f t="shared" ref="G556:H557" si="111">G557</f>
        <v>18345000</v>
      </c>
      <c r="H556" s="28">
        <f t="shared" si="111"/>
        <v>15203742.060000001</v>
      </c>
      <c r="I556" s="7">
        <f t="shared" si="103"/>
        <v>82.876762387571546</v>
      </c>
    </row>
    <row r="557" spans="2:9" ht="15.6" x14ac:dyDescent="0.3">
      <c r="B557" s="29" t="s">
        <v>200</v>
      </c>
      <c r="C557" s="24">
        <v>20</v>
      </c>
      <c r="D557" s="25">
        <v>0</v>
      </c>
      <c r="E557" s="26">
        <v>7807</v>
      </c>
      <c r="F557" s="27">
        <v>800</v>
      </c>
      <c r="G557" s="28">
        <f t="shared" si="111"/>
        <v>18345000</v>
      </c>
      <c r="H557" s="28">
        <f t="shared" si="111"/>
        <v>15203742.060000001</v>
      </c>
      <c r="I557" s="7">
        <f t="shared" si="103"/>
        <v>82.876762387571546</v>
      </c>
    </row>
    <row r="558" spans="2:9" ht="31.2" x14ac:dyDescent="0.3">
      <c r="B558" s="29" t="s">
        <v>37</v>
      </c>
      <c r="C558" s="24">
        <v>20</v>
      </c>
      <c r="D558" s="25">
        <v>0</v>
      </c>
      <c r="E558" s="26">
        <v>7807</v>
      </c>
      <c r="F558" s="30">
        <v>810</v>
      </c>
      <c r="G558" s="28">
        <v>18345000</v>
      </c>
      <c r="H558" s="28">
        <v>15203742.060000001</v>
      </c>
      <c r="I558" s="7">
        <f t="shared" si="103"/>
        <v>82.876762387571546</v>
      </c>
    </row>
    <row r="559" spans="2:9" ht="31.2" x14ac:dyDescent="0.3">
      <c r="B559" s="23" t="s">
        <v>54</v>
      </c>
      <c r="C559" s="24">
        <v>20</v>
      </c>
      <c r="D559" s="25">
        <v>0</v>
      </c>
      <c r="E559" s="26">
        <v>7808</v>
      </c>
      <c r="F559" s="27"/>
      <c r="G559" s="28">
        <f t="shared" ref="G559:H560" si="112">G560</f>
        <v>3993000</v>
      </c>
      <c r="H559" s="28">
        <f t="shared" si="112"/>
        <v>2776958.64</v>
      </c>
      <c r="I559" s="7">
        <f t="shared" si="103"/>
        <v>69.545670924117204</v>
      </c>
    </row>
    <row r="560" spans="2:9" ht="15.6" x14ac:dyDescent="0.3">
      <c r="B560" s="29" t="s">
        <v>200</v>
      </c>
      <c r="C560" s="24">
        <v>20</v>
      </c>
      <c r="D560" s="25">
        <v>0</v>
      </c>
      <c r="E560" s="26">
        <v>7808</v>
      </c>
      <c r="F560" s="27">
        <v>800</v>
      </c>
      <c r="G560" s="28">
        <f t="shared" si="112"/>
        <v>3993000</v>
      </c>
      <c r="H560" s="28">
        <f t="shared" si="112"/>
        <v>2776958.64</v>
      </c>
      <c r="I560" s="7">
        <f t="shared" si="103"/>
        <v>69.545670924117204</v>
      </c>
    </row>
    <row r="561" spans="2:9" ht="31.2" x14ac:dyDescent="0.3">
      <c r="B561" s="29" t="s">
        <v>37</v>
      </c>
      <c r="C561" s="24">
        <v>20</v>
      </c>
      <c r="D561" s="25">
        <v>0</v>
      </c>
      <c r="E561" s="26">
        <v>7808</v>
      </c>
      <c r="F561" s="30">
        <v>810</v>
      </c>
      <c r="G561" s="28">
        <v>3993000</v>
      </c>
      <c r="H561" s="28">
        <v>2776958.64</v>
      </c>
      <c r="I561" s="7">
        <f t="shared" si="103"/>
        <v>69.545670924117204</v>
      </c>
    </row>
    <row r="562" spans="2:9" ht="46.8" x14ac:dyDescent="0.3">
      <c r="B562" s="23" t="s">
        <v>49</v>
      </c>
      <c r="C562" s="24">
        <v>20</v>
      </c>
      <c r="D562" s="25">
        <v>0</v>
      </c>
      <c r="E562" s="26">
        <v>7809</v>
      </c>
      <c r="F562" s="27"/>
      <c r="G562" s="28">
        <f t="shared" ref="G562:H563" si="113">G563</f>
        <v>4037000</v>
      </c>
      <c r="H562" s="28">
        <f t="shared" si="113"/>
        <v>3631004</v>
      </c>
      <c r="I562" s="7">
        <f t="shared" si="103"/>
        <v>89.943126083725545</v>
      </c>
    </row>
    <row r="563" spans="2:9" ht="15.6" x14ac:dyDescent="0.3">
      <c r="B563" s="29" t="s">
        <v>200</v>
      </c>
      <c r="C563" s="24">
        <v>20</v>
      </c>
      <c r="D563" s="25">
        <v>0</v>
      </c>
      <c r="E563" s="26">
        <v>7809</v>
      </c>
      <c r="F563" s="27">
        <v>800</v>
      </c>
      <c r="G563" s="28">
        <f t="shared" si="113"/>
        <v>4037000</v>
      </c>
      <c r="H563" s="28">
        <f t="shared" si="113"/>
        <v>3631004</v>
      </c>
      <c r="I563" s="7">
        <f t="shared" si="103"/>
        <v>89.943126083725545</v>
      </c>
    </row>
    <row r="564" spans="2:9" ht="31.2" x14ac:dyDescent="0.3">
      <c r="B564" s="29" t="s">
        <v>37</v>
      </c>
      <c r="C564" s="24">
        <v>20</v>
      </c>
      <c r="D564" s="25">
        <v>0</v>
      </c>
      <c r="E564" s="26">
        <v>7809</v>
      </c>
      <c r="F564" s="30">
        <v>810</v>
      </c>
      <c r="G564" s="28">
        <v>4037000</v>
      </c>
      <c r="H564" s="28">
        <v>3631004</v>
      </c>
      <c r="I564" s="7">
        <f t="shared" si="103"/>
        <v>89.943126083725545</v>
      </c>
    </row>
    <row r="565" spans="2:9" ht="15.6" x14ac:dyDescent="0.3">
      <c r="B565" s="23" t="s">
        <v>11</v>
      </c>
      <c r="C565" s="24">
        <v>40</v>
      </c>
      <c r="D565" s="25">
        <v>0</v>
      </c>
      <c r="E565" s="26">
        <v>0</v>
      </c>
      <c r="F565" s="27"/>
      <c r="G565" s="28">
        <f>G566+G613+G622</f>
        <v>416694410.18000001</v>
      </c>
      <c r="H565" s="28">
        <f>H566+H613+H622</f>
        <v>324145191.85000002</v>
      </c>
      <c r="I565" s="7">
        <f t="shared" si="103"/>
        <v>77.78966646324308</v>
      </c>
    </row>
    <row r="566" spans="2:9" ht="31.2" x14ac:dyDescent="0.3">
      <c r="B566" s="23" t="s">
        <v>12</v>
      </c>
      <c r="C566" s="24">
        <v>40</v>
      </c>
      <c r="D566" s="25">
        <v>1</v>
      </c>
      <c r="E566" s="26">
        <v>0</v>
      </c>
      <c r="F566" s="27"/>
      <c r="G566" s="28">
        <f>G567+G574+G577+G585+G588+G591+G594+G603+G608</f>
        <v>310242311</v>
      </c>
      <c r="H566" s="28">
        <f>H567+H574+H577+H585+H588+H591+H594+H603+H608</f>
        <v>242723523.22</v>
      </c>
      <c r="I566" s="7">
        <f t="shared" si="103"/>
        <v>78.236757081144873</v>
      </c>
    </row>
    <row r="567" spans="2:9" ht="31.2" x14ac:dyDescent="0.3">
      <c r="B567" s="23" t="s">
        <v>13</v>
      </c>
      <c r="C567" s="24">
        <v>40</v>
      </c>
      <c r="D567" s="25">
        <v>1</v>
      </c>
      <c r="E567" s="26">
        <v>59</v>
      </c>
      <c r="F567" s="27"/>
      <c r="G567" s="28">
        <f>G568+G570+G572</f>
        <v>49910700</v>
      </c>
      <c r="H567" s="28">
        <f>H568+H570+H572</f>
        <v>44507666.289999999</v>
      </c>
      <c r="I567" s="7">
        <f t="shared" si="103"/>
        <v>89.174598412765192</v>
      </c>
    </row>
    <row r="568" spans="2:9" ht="31.2" x14ac:dyDescent="0.3">
      <c r="B568" s="29" t="s">
        <v>193</v>
      </c>
      <c r="C568" s="24">
        <v>40</v>
      </c>
      <c r="D568" s="25">
        <v>1</v>
      </c>
      <c r="E568" s="26">
        <v>59</v>
      </c>
      <c r="F568" s="27">
        <v>100</v>
      </c>
      <c r="G568" s="28">
        <f>G569</f>
        <v>39511551</v>
      </c>
      <c r="H568" s="28">
        <f>H569</f>
        <v>37941830.969999999</v>
      </c>
      <c r="I568" s="7">
        <f t="shared" si="103"/>
        <v>96.027187011717146</v>
      </c>
    </row>
    <row r="569" spans="2:9" ht="15.6" x14ac:dyDescent="0.3">
      <c r="B569" s="29" t="s">
        <v>194</v>
      </c>
      <c r="C569" s="24">
        <v>40</v>
      </c>
      <c r="D569" s="25">
        <v>1</v>
      </c>
      <c r="E569" s="26">
        <v>59</v>
      </c>
      <c r="F569" s="27">
        <v>110</v>
      </c>
      <c r="G569" s="28">
        <f>39077100+434451</f>
        <v>39511551</v>
      </c>
      <c r="H569" s="28">
        <f>434269.86+37507561.11</f>
        <v>37941830.969999999</v>
      </c>
      <c r="I569" s="7">
        <f t="shared" si="103"/>
        <v>96.027187011717146</v>
      </c>
    </row>
    <row r="570" spans="2:9" ht="15.6" x14ac:dyDescent="0.3">
      <c r="B570" s="29" t="s">
        <v>23</v>
      </c>
      <c r="C570" s="24">
        <v>40</v>
      </c>
      <c r="D570" s="25">
        <v>1</v>
      </c>
      <c r="E570" s="26">
        <v>59</v>
      </c>
      <c r="F570" s="27">
        <v>200</v>
      </c>
      <c r="G570" s="28">
        <f>G571</f>
        <v>10172199</v>
      </c>
      <c r="H570" s="28">
        <f>H571</f>
        <v>6385345.3200000003</v>
      </c>
      <c r="I570" s="7">
        <f t="shared" si="103"/>
        <v>62.772516739005994</v>
      </c>
    </row>
    <row r="571" spans="2:9" ht="15.6" x14ac:dyDescent="0.3">
      <c r="B571" s="29" t="s">
        <v>24</v>
      </c>
      <c r="C571" s="24">
        <v>40</v>
      </c>
      <c r="D571" s="25">
        <v>1</v>
      </c>
      <c r="E571" s="26">
        <v>59</v>
      </c>
      <c r="F571" s="27">
        <v>240</v>
      </c>
      <c r="G571" s="28">
        <v>10172199</v>
      </c>
      <c r="H571" s="28">
        <v>6385345.3200000003</v>
      </c>
      <c r="I571" s="7">
        <f t="shared" si="103"/>
        <v>62.772516739005994</v>
      </c>
    </row>
    <row r="572" spans="2:9" ht="15.6" x14ac:dyDescent="0.3">
      <c r="B572" s="29" t="s">
        <v>200</v>
      </c>
      <c r="C572" s="24">
        <v>40</v>
      </c>
      <c r="D572" s="25">
        <v>1</v>
      </c>
      <c r="E572" s="26">
        <v>59</v>
      </c>
      <c r="F572" s="27">
        <v>800</v>
      </c>
      <c r="G572" s="28">
        <f>G573</f>
        <v>226950</v>
      </c>
      <c r="H572" s="28">
        <f>H573</f>
        <v>180490</v>
      </c>
      <c r="I572" s="7">
        <f t="shared" si="103"/>
        <v>79.528530513328931</v>
      </c>
    </row>
    <row r="573" spans="2:9" ht="15.6" x14ac:dyDescent="0.3">
      <c r="B573" s="23" t="s">
        <v>201</v>
      </c>
      <c r="C573" s="24">
        <v>40</v>
      </c>
      <c r="D573" s="25">
        <v>1</v>
      </c>
      <c r="E573" s="26">
        <v>59</v>
      </c>
      <c r="F573" s="27">
        <v>850</v>
      </c>
      <c r="G573" s="28">
        <f>80950+146000</f>
        <v>226950</v>
      </c>
      <c r="H573" s="28">
        <f>80950+99540</f>
        <v>180490</v>
      </c>
      <c r="I573" s="7">
        <f t="shared" si="103"/>
        <v>79.528530513328931</v>
      </c>
    </row>
    <row r="574" spans="2:9" ht="46.8" x14ac:dyDescent="0.3">
      <c r="B574" s="23" t="s">
        <v>14</v>
      </c>
      <c r="C574" s="24">
        <v>40</v>
      </c>
      <c r="D574" s="25">
        <v>1</v>
      </c>
      <c r="E574" s="26">
        <v>203</v>
      </c>
      <c r="F574" s="27"/>
      <c r="G574" s="28">
        <f t="shared" ref="G574:H575" si="114">G575</f>
        <v>3855800</v>
      </c>
      <c r="H574" s="28">
        <f t="shared" si="114"/>
        <v>3387685.99</v>
      </c>
      <c r="I574" s="7">
        <f t="shared" si="103"/>
        <v>87.859484153742414</v>
      </c>
    </row>
    <row r="575" spans="2:9" ht="31.2" x14ac:dyDescent="0.3">
      <c r="B575" s="29" t="s">
        <v>193</v>
      </c>
      <c r="C575" s="24">
        <v>40</v>
      </c>
      <c r="D575" s="25">
        <v>1</v>
      </c>
      <c r="E575" s="26">
        <v>203</v>
      </c>
      <c r="F575" s="27">
        <v>100</v>
      </c>
      <c r="G575" s="28">
        <f t="shared" si="114"/>
        <v>3855800</v>
      </c>
      <c r="H575" s="28">
        <f t="shared" si="114"/>
        <v>3387685.99</v>
      </c>
      <c r="I575" s="7">
        <f t="shared" si="103"/>
        <v>87.859484153742414</v>
      </c>
    </row>
    <row r="576" spans="2:9" ht="15.6" x14ac:dyDescent="0.3">
      <c r="B576" s="29" t="s">
        <v>213</v>
      </c>
      <c r="C576" s="24">
        <v>40</v>
      </c>
      <c r="D576" s="25">
        <v>1</v>
      </c>
      <c r="E576" s="26">
        <v>203</v>
      </c>
      <c r="F576" s="27">
        <v>120</v>
      </c>
      <c r="G576" s="28">
        <v>3855800</v>
      </c>
      <c r="H576" s="28">
        <v>3387685.99</v>
      </c>
      <c r="I576" s="7">
        <f t="shared" si="103"/>
        <v>87.859484153742414</v>
      </c>
    </row>
    <row r="577" spans="2:9" ht="46.8" x14ac:dyDescent="0.3">
      <c r="B577" s="23" t="s">
        <v>154</v>
      </c>
      <c r="C577" s="24">
        <v>40</v>
      </c>
      <c r="D577" s="25">
        <v>1</v>
      </c>
      <c r="E577" s="26">
        <v>204</v>
      </c>
      <c r="F577" s="27"/>
      <c r="G577" s="28">
        <f>G578+G580+G582</f>
        <v>224678172</v>
      </c>
      <c r="H577" s="28">
        <f>H578+H580+H582</f>
        <v>172099834.13999999</v>
      </c>
      <c r="I577" s="7">
        <f t="shared" si="103"/>
        <v>76.598377407129689</v>
      </c>
    </row>
    <row r="578" spans="2:9" ht="31.2" x14ac:dyDescent="0.3">
      <c r="B578" s="29" t="s">
        <v>193</v>
      </c>
      <c r="C578" s="24">
        <v>40</v>
      </c>
      <c r="D578" s="25">
        <v>1</v>
      </c>
      <c r="E578" s="26">
        <v>204</v>
      </c>
      <c r="F578" s="27">
        <v>100</v>
      </c>
      <c r="G578" s="28">
        <f>G579</f>
        <v>198974972</v>
      </c>
      <c r="H578" s="28">
        <f>H579</f>
        <v>154555797.87</v>
      </c>
      <c r="I578" s="7">
        <f t="shared" si="103"/>
        <v>77.675999306083582</v>
      </c>
    </row>
    <row r="579" spans="2:9" ht="15.6" x14ac:dyDescent="0.3">
      <c r="B579" s="29" t="s">
        <v>213</v>
      </c>
      <c r="C579" s="24">
        <v>40</v>
      </c>
      <c r="D579" s="25">
        <v>1</v>
      </c>
      <c r="E579" s="26">
        <v>204</v>
      </c>
      <c r="F579" s="27">
        <v>120</v>
      </c>
      <c r="G579" s="28">
        <f>197957978+1016994</f>
        <v>198974972</v>
      </c>
      <c r="H579" s="28">
        <f>154074523.97+481273.9</f>
        <v>154555797.87</v>
      </c>
      <c r="I579" s="7">
        <f t="shared" si="103"/>
        <v>77.675999306083582</v>
      </c>
    </row>
    <row r="580" spans="2:9" ht="15.6" x14ac:dyDescent="0.3">
      <c r="B580" s="29" t="s">
        <v>23</v>
      </c>
      <c r="C580" s="24">
        <v>40</v>
      </c>
      <c r="D580" s="25">
        <v>1</v>
      </c>
      <c r="E580" s="26">
        <v>204</v>
      </c>
      <c r="F580" s="27">
        <v>200</v>
      </c>
      <c r="G580" s="28">
        <f>G581</f>
        <v>22806882.399999999</v>
      </c>
      <c r="H580" s="28">
        <f>H581</f>
        <v>14773722.67</v>
      </c>
      <c r="I580" s="7">
        <f t="shared" si="103"/>
        <v>64.77747554834589</v>
      </c>
    </row>
    <row r="581" spans="2:9" ht="15.6" x14ac:dyDescent="0.3">
      <c r="B581" s="29" t="s">
        <v>24</v>
      </c>
      <c r="C581" s="24">
        <v>40</v>
      </c>
      <c r="D581" s="25">
        <v>1</v>
      </c>
      <c r="E581" s="26">
        <v>204</v>
      </c>
      <c r="F581" s="27">
        <v>240</v>
      </c>
      <c r="G581" s="28">
        <f>82000+22724882.4</f>
        <v>22806882.399999999</v>
      </c>
      <c r="H581" s="28">
        <v>14773722.67</v>
      </c>
      <c r="I581" s="7">
        <f t="shared" si="103"/>
        <v>64.77747554834589</v>
      </c>
    </row>
    <row r="582" spans="2:9" ht="15.6" x14ac:dyDescent="0.3">
      <c r="B582" s="29" t="s">
        <v>200</v>
      </c>
      <c r="C582" s="24">
        <v>40</v>
      </c>
      <c r="D582" s="25">
        <v>1</v>
      </c>
      <c r="E582" s="26">
        <v>204</v>
      </c>
      <c r="F582" s="30">
        <v>800</v>
      </c>
      <c r="G582" s="28">
        <f>G584+G583</f>
        <v>2896317.6</v>
      </c>
      <c r="H582" s="28">
        <f>H584+H583</f>
        <v>2770313.6</v>
      </c>
      <c r="I582" s="7">
        <f t="shared" si="103"/>
        <v>95.649510260891276</v>
      </c>
    </row>
    <row r="583" spans="2:9" ht="15.6" x14ac:dyDescent="0.3">
      <c r="B583" s="29" t="s">
        <v>50</v>
      </c>
      <c r="C583" s="24">
        <v>40</v>
      </c>
      <c r="D583" s="25">
        <v>1</v>
      </c>
      <c r="E583" s="26">
        <v>204</v>
      </c>
      <c r="F583" s="30">
        <v>830</v>
      </c>
      <c r="G583" s="28">
        <v>432909.6</v>
      </c>
      <c r="H583" s="28">
        <v>320609.59999999998</v>
      </c>
      <c r="I583" s="7">
        <f t="shared" si="103"/>
        <v>74.059249321336367</v>
      </c>
    </row>
    <row r="584" spans="2:9" ht="15.6" x14ac:dyDescent="0.3">
      <c r="B584" s="29" t="s">
        <v>201</v>
      </c>
      <c r="C584" s="24">
        <v>40</v>
      </c>
      <c r="D584" s="25">
        <v>1</v>
      </c>
      <c r="E584" s="26">
        <v>204</v>
      </c>
      <c r="F584" s="30">
        <v>850</v>
      </c>
      <c r="G584" s="28">
        <v>2463408</v>
      </c>
      <c r="H584" s="28">
        <v>2449704</v>
      </c>
      <c r="I584" s="7">
        <f t="shared" si="103"/>
        <v>99.443697511739842</v>
      </c>
    </row>
    <row r="585" spans="2:9" ht="46.8" x14ac:dyDescent="0.3">
      <c r="B585" s="23" t="s">
        <v>155</v>
      </c>
      <c r="C585" s="24">
        <v>40</v>
      </c>
      <c r="D585" s="25">
        <v>1</v>
      </c>
      <c r="E585" s="26">
        <v>208</v>
      </c>
      <c r="F585" s="27"/>
      <c r="G585" s="28">
        <f t="shared" ref="G585:H586" si="115">G586</f>
        <v>3859000</v>
      </c>
      <c r="H585" s="28">
        <f t="shared" si="115"/>
        <v>3768553.23</v>
      </c>
      <c r="I585" s="7">
        <f t="shared" si="103"/>
        <v>97.656212231147961</v>
      </c>
    </row>
    <row r="586" spans="2:9" ht="31.2" x14ac:dyDescent="0.3">
      <c r="B586" s="29" t="s">
        <v>193</v>
      </c>
      <c r="C586" s="24">
        <v>40</v>
      </c>
      <c r="D586" s="25">
        <v>1</v>
      </c>
      <c r="E586" s="26">
        <v>208</v>
      </c>
      <c r="F586" s="27">
        <v>100</v>
      </c>
      <c r="G586" s="28">
        <f t="shared" si="115"/>
        <v>3859000</v>
      </c>
      <c r="H586" s="28">
        <f t="shared" si="115"/>
        <v>3768553.23</v>
      </c>
      <c r="I586" s="7">
        <f t="shared" si="103"/>
        <v>97.656212231147961</v>
      </c>
    </row>
    <row r="587" spans="2:9" ht="15.6" x14ac:dyDescent="0.3">
      <c r="B587" s="29" t="s">
        <v>213</v>
      </c>
      <c r="C587" s="24">
        <v>40</v>
      </c>
      <c r="D587" s="25">
        <v>1</v>
      </c>
      <c r="E587" s="26">
        <v>208</v>
      </c>
      <c r="F587" s="27">
        <v>120</v>
      </c>
      <c r="G587" s="28">
        <v>3859000</v>
      </c>
      <c r="H587" s="28">
        <v>3768553.23</v>
      </c>
      <c r="I587" s="7">
        <f t="shared" ref="I587:I629" si="116">H587/G587*100</f>
        <v>97.656212231147961</v>
      </c>
    </row>
    <row r="588" spans="2:9" ht="31.2" x14ac:dyDescent="0.3">
      <c r="B588" s="23" t="s">
        <v>156</v>
      </c>
      <c r="C588" s="24">
        <v>40</v>
      </c>
      <c r="D588" s="25">
        <v>1</v>
      </c>
      <c r="E588" s="26">
        <v>212</v>
      </c>
      <c r="F588" s="27"/>
      <c r="G588" s="28">
        <f t="shared" ref="G588:H589" si="117">G589</f>
        <v>2925300</v>
      </c>
      <c r="H588" s="28">
        <f t="shared" si="117"/>
        <v>2456582.52</v>
      </c>
      <c r="I588" s="7">
        <f t="shared" si="116"/>
        <v>83.977114142139271</v>
      </c>
    </row>
    <row r="589" spans="2:9" ht="31.2" x14ac:dyDescent="0.3">
      <c r="B589" s="29" t="s">
        <v>193</v>
      </c>
      <c r="C589" s="24">
        <v>40</v>
      </c>
      <c r="D589" s="25">
        <v>1</v>
      </c>
      <c r="E589" s="26">
        <v>212</v>
      </c>
      <c r="F589" s="27">
        <v>100</v>
      </c>
      <c r="G589" s="28">
        <f t="shared" si="117"/>
        <v>2925300</v>
      </c>
      <c r="H589" s="28">
        <f t="shared" si="117"/>
        <v>2456582.52</v>
      </c>
      <c r="I589" s="7">
        <f t="shared" si="116"/>
        <v>83.977114142139271</v>
      </c>
    </row>
    <row r="590" spans="2:9" ht="15.6" x14ac:dyDescent="0.3">
      <c r="B590" s="29" t="s">
        <v>213</v>
      </c>
      <c r="C590" s="24">
        <v>40</v>
      </c>
      <c r="D590" s="25">
        <v>1</v>
      </c>
      <c r="E590" s="26">
        <v>212</v>
      </c>
      <c r="F590" s="27">
        <v>120</v>
      </c>
      <c r="G590" s="28">
        <v>2925300</v>
      </c>
      <c r="H590" s="28">
        <v>2456582.52</v>
      </c>
      <c r="I590" s="7">
        <f t="shared" si="116"/>
        <v>83.977114142139271</v>
      </c>
    </row>
    <row r="591" spans="2:9" ht="46.8" x14ac:dyDescent="0.3">
      <c r="B591" s="23" t="s">
        <v>157</v>
      </c>
      <c r="C591" s="24">
        <v>40</v>
      </c>
      <c r="D591" s="25">
        <v>1</v>
      </c>
      <c r="E591" s="26">
        <v>225</v>
      </c>
      <c r="F591" s="27"/>
      <c r="G591" s="28">
        <f t="shared" ref="G591:H592" si="118">G592</f>
        <v>3578200</v>
      </c>
      <c r="H591" s="28">
        <f t="shared" si="118"/>
        <v>3189432.75</v>
      </c>
      <c r="I591" s="7">
        <f t="shared" si="116"/>
        <v>89.135116818512103</v>
      </c>
    </row>
    <row r="592" spans="2:9" ht="31.2" x14ac:dyDescent="0.3">
      <c r="B592" s="29" t="s">
        <v>193</v>
      </c>
      <c r="C592" s="24">
        <v>40</v>
      </c>
      <c r="D592" s="25">
        <v>1</v>
      </c>
      <c r="E592" s="26">
        <v>225</v>
      </c>
      <c r="F592" s="27">
        <v>100</v>
      </c>
      <c r="G592" s="28">
        <f t="shared" si="118"/>
        <v>3578200</v>
      </c>
      <c r="H592" s="28">
        <f t="shared" si="118"/>
        <v>3189432.75</v>
      </c>
      <c r="I592" s="7">
        <f t="shared" si="116"/>
        <v>89.135116818512103</v>
      </c>
    </row>
    <row r="593" spans="2:9" ht="15.6" x14ac:dyDescent="0.3">
      <c r="B593" s="29" t="s">
        <v>213</v>
      </c>
      <c r="C593" s="24">
        <v>40</v>
      </c>
      <c r="D593" s="25">
        <v>1</v>
      </c>
      <c r="E593" s="26">
        <v>225</v>
      </c>
      <c r="F593" s="27">
        <v>120</v>
      </c>
      <c r="G593" s="28">
        <v>3578200</v>
      </c>
      <c r="H593" s="28">
        <v>3189432.75</v>
      </c>
      <c r="I593" s="7">
        <f t="shared" si="116"/>
        <v>89.135116818512103</v>
      </c>
    </row>
    <row r="594" spans="2:9" ht="31.2" x14ac:dyDescent="0.3">
      <c r="B594" s="23" t="s">
        <v>158</v>
      </c>
      <c r="C594" s="24">
        <v>40</v>
      </c>
      <c r="D594" s="25">
        <v>1</v>
      </c>
      <c r="E594" s="26">
        <v>240</v>
      </c>
      <c r="F594" s="27"/>
      <c r="G594" s="28">
        <f>G595+G597+G599+G601</f>
        <v>7210639</v>
      </c>
      <c r="H594" s="28">
        <f>H595+H597+H599+H601</f>
        <v>4050648.09</v>
      </c>
      <c r="I594" s="7">
        <f t="shared" si="116"/>
        <v>56.175993417504323</v>
      </c>
    </row>
    <row r="595" spans="2:9" ht="31.2" x14ac:dyDescent="0.3">
      <c r="B595" s="29" t="s">
        <v>193</v>
      </c>
      <c r="C595" s="24">
        <v>40</v>
      </c>
      <c r="D595" s="25">
        <v>1</v>
      </c>
      <c r="E595" s="26">
        <v>240</v>
      </c>
      <c r="F595" s="27">
        <v>100</v>
      </c>
      <c r="G595" s="28">
        <f>G596</f>
        <v>3069800</v>
      </c>
      <c r="H595" s="28">
        <f>H596</f>
        <v>2052171.53</v>
      </c>
      <c r="I595" s="7">
        <f t="shared" si="116"/>
        <v>66.850333246465567</v>
      </c>
    </row>
    <row r="596" spans="2:9" ht="15.6" x14ac:dyDescent="0.3">
      <c r="B596" s="29" t="s">
        <v>213</v>
      </c>
      <c r="C596" s="24">
        <v>40</v>
      </c>
      <c r="D596" s="25">
        <v>1</v>
      </c>
      <c r="E596" s="26">
        <v>240</v>
      </c>
      <c r="F596" s="27">
        <v>120</v>
      </c>
      <c r="G596" s="28">
        <v>3069800</v>
      </c>
      <c r="H596" s="28">
        <v>2052171.53</v>
      </c>
      <c r="I596" s="7">
        <f t="shared" si="116"/>
        <v>66.850333246465567</v>
      </c>
    </row>
    <row r="597" spans="2:9" ht="15.6" x14ac:dyDescent="0.3">
      <c r="B597" s="29" t="s">
        <v>23</v>
      </c>
      <c r="C597" s="24">
        <v>40</v>
      </c>
      <c r="D597" s="25">
        <v>1</v>
      </c>
      <c r="E597" s="26">
        <v>240</v>
      </c>
      <c r="F597" s="27">
        <v>200</v>
      </c>
      <c r="G597" s="28">
        <f>G598</f>
        <v>3717191</v>
      </c>
      <c r="H597" s="28">
        <f>H598</f>
        <v>1763476.56</v>
      </c>
      <c r="I597" s="7">
        <f t="shared" si="116"/>
        <v>47.44110700795305</v>
      </c>
    </row>
    <row r="598" spans="2:9" ht="15.6" x14ac:dyDescent="0.3">
      <c r="B598" s="29" t="s">
        <v>24</v>
      </c>
      <c r="C598" s="24">
        <v>40</v>
      </c>
      <c r="D598" s="25">
        <v>1</v>
      </c>
      <c r="E598" s="26">
        <v>240</v>
      </c>
      <c r="F598" s="27">
        <v>240</v>
      </c>
      <c r="G598" s="28">
        <f>223000+3494191</f>
        <v>3717191</v>
      </c>
      <c r="H598" s="28">
        <f>198554.56+1564922</f>
        <v>1763476.56</v>
      </c>
      <c r="I598" s="7">
        <f t="shared" si="116"/>
        <v>47.44110700795305</v>
      </c>
    </row>
    <row r="599" spans="2:9" ht="15.6" x14ac:dyDescent="0.3">
      <c r="B599" s="29" t="s">
        <v>122</v>
      </c>
      <c r="C599" s="24">
        <v>40</v>
      </c>
      <c r="D599" s="25">
        <v>1</v>
      </c>
      <c r="E599" s="26">
        <v>240</v>
      </c>
      <c r="F599" s="27">
        <v>300</v>
      </c>
      <c r="G599" s="28">
        <f>G600</f>
        <v>114000</v>
      </c>
      <c r="H599" s="28">
        <f>H600</f>
        <v>0</v>
      </c>
      <c r="I599" s="7">
        <f t="shared" si="116"/>
        <v>0</v>
      </c>
    </row>
    <row r="600" spans="2:9" ht="15.6" x14ac:dyDescent="0.3">
      <c r="B600" s="29" t="s">
        <v>34</v>
      </c>
      <c r="C600" s="24">
        <v>40</v>
      </c>
      <c r="D600" s="25">
        <v>1</v>
      </c>
      <c r="E600" s="26">
        <v>240</v>
      </c>
      <c r="F600" s="27">
        <v>320</v>
      </c>
      <c r="G600" s="28">
        <v>114000</v>
      </c>
      <c r="H600" s="28">
        <v>0</v>
      </c>
      <c r="I600" s="7">
        <f t="shared" si="116"/>
        <v>0</v>
      </c>
    </row>
    <row r="601" spans="2:9" ht="15.6" x14ac:dyDescent="0.3">
      <c r="B601" s="29" t="s">
        <v>200</v>
      </c>
      <c r="C601" s="24">
        <v>40</v>
      </c>
      <c r="D601" s="25">
        <v>1</v>
      </c>
      <c r="E601" s="26">
        <v>240</v>
      </c>
      <c r="F601" s="27">
        <v>800</v>
      </c>
      <c r="G601" s="28">
        <f>G602</f>
        <v>309648</v>
      </c>
      <c r="H601" s="28">
        <f>H602</f>
        <v>235000</v>
      </c>
      <c r="I601" s="7">
        <f t="shared" si="116"/>
        <v>75.892626466180957</v>
      </c>
    </row>
    <row r="602" spans="2:9" ht="15.6" x14ac:dyDescent="0.3">
      <c r="B602" s="29" t="s">
        <v>201</v>
      </c>
      <c r="C602" s="24">
        <v>40</v>
      </c>
      <c r="D602" s="25">
        <v>1</v>
      </c>
      <c r="E602" s="26">
        <v>240</v>
      </c>
      <c r="F602" s="27">
        <v>850</v>
      </c>
      <c r="G602" s="28">
        <v>309648</v>
      </c>
      <c r="H602" s="28">
        <v>235000</v>
      </c>
      <c r="I602" s="7">
        <f t="shared" si="116"/>
        <v>75.892626466180957</v>
      </c>
    </row>
    <row r="603" spans="2:9" ht="46.8" x14ac:dyDescent="0.3">
      <c r="B603" s="23" t="s">
        <v>80</v>
      </c>
      <c r="C603" s="24">
        <v>40</v>
      </c>
      <c r="D603" s="25">
        <v>1</v>
      </c>
      <c r="E603" s="26">
        <v>5118</v>
      </c>
      <c r="F603" s="27"/>
      <c r="G603" s="28">
        <f>G604+G606</f>
        <v>5031100</v>
      </c>
      <c r="H603" s="28">
        <f>H604+H606</f>
        <v>3931771.55</v>
      </c>
      <c r="I603" s="7">
        <f t="shared" si="116"/>
        <v>78.149342092186586</v>
      </c>
    </row>
    <row r="604" spans="2:9" ht="31.2" x14ac:dyDescent="0.3">
      <c r="B604" s="29" t="s">
        <v>193</v>
      </c>
      <c r="C604" s="24">
        <v>40</v>
      </c>
      <c r="D604" s="25">
        <v>1</v>
      </c>
      <c r="E604" s="26">
        <v>5118</v>
      </c>
      <c r="F604" s="27">
        <v>100</v>
      </c>
      <c r="G604" s="28">
        <f>G605</f>
        <v>4846100</v>
      </c>
      <c r="H604" s="28">
        <f>H605</f>
        <v>3838049.71</v>
      </c>
      <c r="I604" s="7">
        <f t="shared" si="116"/>
        <v>79.198731144631765</v>
      </c>
    </row>
    <row r="605" spans="2:9" ht="15.6" x14ac:dyDescent="0.3">
      <c r="B605" s="29" t="s">
        <v>213</v>
      </c>
      <c r="C605" s="24">
        <v>40</v>
      </c>
      <c r="D605" s="25">
        <v>1</v>
      </c>
      <c r="E605" s="26">
        <v>5118</v>
      </c>
      <c r="F605" s="30">
        <v>120</v>
      </c>
      <c r="G605" s="28">
        <f>4754899+91201</f>
        <v>4846100</v>
      </c>
      <c r="H605" s="28">
        <f>91201+3746848.71</f>
        <v>3838049.71</v>
      </c>
      <c r="I605" s="7">
        <f t="shared" si="116"/>
        <v>79.198731144631765</v>
      </c>
    </row>
    <row r="606" spans="2:9" ht="15.6" x14ac:dyDescent="0.3">
      <c r="B606" s="29" t="s">
        <v>23</v>
      </c>
      <c r="C606" s="24">
        <v>40</v>
      </c>
      <c r="D606" s="25">
        <v>1</v>
      </c>
      <c r="E606" s="26">
        <v>5118</v>
      </c>
      <c r="F606" s="30">
        <v>200</v>
      </c>
      <c r="G606" s="28">
        <f>G607</f>
        <v>185000</v>
      </c>
      <c r="H606" s="28">
        <f>H607</f>
        <v>93721.84</v>
      </c>
      <c r="I606" s="7">
        <f t="shared" si="116"/>
        <v>50.66045405405405</v>
      </c>
    </row>
    <row r="607" spans="2:9" ht="15.6" x14ac:dyDescent="0.3">
      <c r="B607" s="29" t="s">
        <v>24</v>
      </c>
      <c r="C607" s="24">
        <v>40</v>
      </c>
      <c r="D607" s="25">
        <v>1</v>
      </c>
      <c r="E607" s="26">
        <v>5118</v>
      </c>
      <c r="F607" s="30">
        <v>240</v>
      </c>
      <c r="G607" s="28">
        <v>185000</v>
      </c>
      <c r="H607" s="28">
        <f>44398.15+49323.69</f>
        <v>93721.84</v>
      </c>
      <c r="I607" s="7">
        <f t="shared" si="116"/>
        <v>50.66045405405405</v>
      </c>
    </row>
    <row r="608" spans="2:9" ht="46.8" x14ac:dyDescent="0.3">
      <c r="B608" s="29" t="s">
        <v>81</v>
      </c>
      <c r="C608" s="24">
        <v>40</v>
      </c>
      <c r="D608" s="25">
        <v>1</v>
      </c>
      <c r="E608" s="26">
        <v>5589</v>
      </c>
      <c r="F608" s="30"/>
      <c r="G608" s="28">
        <f>G609+G611</f>
        <v>9193400</v>
      </c>
      <c r="H608" s="28">
        <f>H609+H611</f>
        <v>5331348.66</v>
      </c>
      <c r="I608" s="7">
        <f t="shared" si="116"/>
        <v>57.99104422738052</v>
      </c>
    </row>
    <row r="609" spans="2:9" ht="31.2" x14ac:dyDescent="0.3">
      <c r="B609" s="29" t="s">
        <v>193</v>
      </c>
      <c r="C609" s="24">
        <v>40</v>
      </c>
      <c r="D609" s="25">
        <v>1</v>
      </c>
      <c r="E609" s="26">
        <v>5589</v>
      </c>
      <c r="F609" s="30">
        <v>100</v>
      </c>
      <c r="G609" s="28">
        <f>G610</f>
        <v>6853000</v>
      </c>
      <c r="H609" s="28">
        <f>H610</f>
        <v>3822121.62</v>
      </c>
      <c r="I609" s="7">
        <f t="shared" si="116"/>
        <v>55.772969794250692</v>
      </c>
    </row>
    <row r="610" spans="2:9" ht="15.6" x14ac:dyDescent="0.3">
      <c r="B610" s="29" t="s">
        <v>213</v>
      </c>
      <c r="C610" s="24">
        <v>40</v>
      </c>
      <c r="D610" s="25">
        <v>1</v>
      </c>
      <c r="E610" s="26">
        <v>5589</v>
      </c>
      <c r="F610" s="30">
        <v>120</v>
      </c>
      <c r="G610" s="28">
        <f>6616000+237000</f>
        <v>6853000</v>
      </c>
      <c r="H610" s="28">
        <f>3815121.62+7000</f>
        <v>3822121.62</v>
      </c>
      <c r="I610" s="7">
        <f t="shared" si="116"/>
        <v>55.772969794250692</v>
      </c>
    </row>
    <row r="611" spans="2:9" ht="15.6" x14ac:dyDescent="0.3">
      <c r="B611" s="29" t="s">
        <v>23</v>
      </c>
      <c r="C611" s="24">
        <v>40</v>
      </c>
      <c r="D611" s="25">
        <v>1</v>
      </c>
      <c r="E611" s="26">
        <v>5589</v>
      </c>
      <c r="F611" s="30">
        <v>200</v>
      </c>
      <c r="G611" s="28">
        <f>G612</f>
        <v>2340400</v>
      </c>
      <c r="H611" s="28">
        <f>H612</f>
        <v>1509227.04</v>
      </c>
      <c r="I611" s="7">
        <f t="shared" si="116"/>
        <v>64.485858827550842</v>
      </c>
    </row>
    <row r="612" spans="2:9" ht="15.6" x14ac:dyDescent="0.3">
      <c r="B612" s="29" t="s">
        <v>24</v>
      </c>
      <c r="C612" s="24">
        <v>40</v>
      </c>
      <c r="D612" s="25">
        <v>1</v>
      </c>
      <c r="E612" s="26">
        <v>5589</v>
      </c>
      <c r="F612" s="30">
        <v>240</v>
      </c>
      <c r="G612" s="28">
        <v>2340400</v>
      </c>
      <c r="H612" s="28">
        <v>1509227.04</v>
      </c>
      <c r="I612" s="7">
        <f t="shared" si="116"/>
        <v>64.485858827550842</v>
      </c>
    </row>
    <row r="613" spans="2:9" ht="31.2" x14ac:dyDescent="0.3">
      <c r="B613" s="29" t="s">
        <v>182</v>
      </c>
      <c r="C613" s="24">
        <v>40</v>
      </c>
      <c r="D613" s="25">
        <v>2</v>
      </c>
      <c r="E613" s="26">
        <v>0</v>
      </c>
      <c r="F613" s="30"/>
      <c r="G613" s="28">
        <f>G617+G614</f>
        <v>103364099.18000001</v>
      </c>
      <c r="H613" s="28">
        <f>H617+H614</f>
        <v>80414550.129999995</v>
      </c>
      <c r="I613" s="7">
        <f t="shared" si="116"/>
        <v>77.797369461871597</v>
      </c>
    </row>
    <row r="614" spans="2:9" ht="62.4" x14ac:dyDescent="0.3">
      <c r="B614" s="29" t="s">
        <v>82</v>
      </c>
      <c r="C614" s="24">
        <v>40</v>
      </c>
      <c r="D614" s="25">
        <v>2</v>
      </c>
      <c r="E614" s="26">
        <v>9502</v>
      </c>
      <c r="F614" s="30"/>
      <c r="G614" s="28">
        <f t="shared" ref="G614:H615" si="119">G615</f>
        <v>6815500</v>
      </c>
      <c r="H614" s="28">
        <f t="shared" si="119"/>
        <v>2496680.0499999998</v>
      </c>
      <c r="I614" s="7">
        <f t="shared" si="116"/>
        <v>36.632382803902864</v>
      </c>
    </row>
    <row r="615" spans="2:9" ht="15.6" x14ac:dyDescent="0.3">
      <c r="B615" s="29" t="s">
        <v>89</v>
      </c>
      <c r="C615" s="24">
        <v>40</v>
      </c>
      <c r="D615" s="25">
        <v>2</v>
      </c>
      <c r="E615" s="26">
        <v>9502</v>
      </c>
      <c r="F615" s="30">
        <v>400</v>
      </c>
      <c r="G615" s="28">
        <f t="shared" si="119"/>
        <v>6815500</v>
      </c>
      <c r="H615" s="28">
        <f t="shared" si="119"/>
        <v>2496680.0499999998</v>
      </c>
      <c r="I615" s="7">
        <f t="shared" si="116"/>
        <v>36.632382803902864</v>
      </c>
    </row>
    <row r="616" spans="2:9" ht="15.6" x14ac:dyDescent="0.3">
      <c r="B616" s="29" t="s">
        <v>90</v>
      </c>
      <c r="C616" s="24">
        <v>40</v>
      </c>
      <c r="D616" s="25">
        <v>2</v>
      </c>
      <c r="E616" s="26">
        <v>9502</v>
      </c>
      <c r="F616" s="30">
        <v>410</v>
      </c>
      <c r="G616" s="28">
        <v>6815500</v>
      </c>
      <c r="H616" s="28">
        <v>2496680.0499999998</v>
      </c>
      <c r="I616" s="7">
        <f t="shared" si="116"/>
        <v>36.632382803902864</v>
      </c>
    </row>
    <row r="617" spans="2:9" ht="46.8" x14ac:dyDescent="0.3">
      <c r="B617" s="29" t="s">
        <v>159</v>
      </c>
      <c r="C617" s="24">
        <v>40</v>
      </c>
      <c r="D617" s="25">
        <v>2</v>
      </c>
      <c r="E617" s="26">
        <v>9602</v>
      </c>
      <c r="F617" s="30"/>
      <c r="G617" s="28">
        <f>G620+G618</f>
        <v>96548599.180000007</v>
      </c>
      <c r="H617" s="28">
        <f>H620+H618</f>
        <v>77917870.079999998</v>
      </c>
      <c r="I617" s="7">
        <f t="shared" si="116"/>
        <v>80.703263166702314</v>
      </c>
    </row>
    <row r="618" spans="2:9" ht="15.6" x14ac:dyDescent="0.3">
      <c r="B618" s="29" t="s">
        <v>23</v>
      </c>
      <c r="C618" s="24">
        <v>40</v>
      </c>
      <c r="D618" s="25">
        <v>2</v>
      </c>
      <c r="E618" s="26">
        <v>9602</v>
      </c>
      <c r="F618" s="30">
        <v>200</v>
      </c>
      <c r="G618" s="28">
        <f>G619</f>
        <v>2895855</v>
      </c>
      <c r="H618" s="28">
        <f>H619</f>
        <v>156430.87</v>
      </c>
      <c r="I618" s="7">
        <f t="shared" si="116"/>
        <v>5.4018889067304823</v>
      </c>
    </row>
    <row r="619" spans="2:9" ht="15.6" x14ac:dyDescent="0.3">
      <c r="B619" s="29" t="s">
        <v>24</v>
      </c>
      <c r="C619" s="24">
        <v>40</v>
      </c>
      <c r="D619" s="25">
        <v>2</v>
      </c>
      <c r="E619" s="26">
        <v>9602</v>
      </c>
      <c r="F619" s="30">
        <v>240</v>
      </c>
      <c r="G619" s="28">
        <v>2895855</v>
      </c>
      <c r="H619" s="28">
        <v>156430.87</v>
      </c>
      <c r="I619" s="7">
        <f t="shared" si="116"/>
        <v>5.4018889067304823</v>
      </c>
    </row>
    <row r="620" spans="2:9" ht="15.6" x14ac:dyDescent="0.3">
      <c r="B620" s="29" t="s">
        <v>89</v>
      </c>
      <c r="C620" s="24">
        <v>40</v>
      </c>
      <c r="D620" s="25">
        <v>2</v>
      </c>
      <c r="E620" s="26">
        <v>9602</v>
      </c>
      <c r="F620" s="30">
        <v>400</v>
      </c>
      <c r="G620" s="28">
        <f>G621</f>
        <v>93652744.180000007</v>
      </c>
      <c r="H620" s="28">
        <f>H621</f>
        <v>77761439.209999993</v>
      </c>
      <c r="I620" s="7">
        <f t="shared" si="116"/>
        <v>83.03167183285413</v>
      </c>
    </row>
    <row r="621" spans="2:9" ht="15.6" x14ac:dyDescent="0.3">
      <c r="B621" s="29" t="s">
        <v>90</v>
      </c>
      <c r="C621" s="24">
        <v>40</v>
      </c>
      <c r="D621" s="25">
        <v>2</v>
      </c>
      <c r="E621" s="26">
        <v>9602</v>
      </c>
      <c r="F621" s="30">
        <v>410</v>
      </c>
      <c r="G621" s="28">
        <v>93652744.180000007</v>
      </c>
      <c r="H621" s="28">
        <v>77761439.209999993</v>
      </c>
      <c r="I621" s="7">
        <f t="shared" si="116"/>
        <v>83.03167183285413</v>
      </c>
    </row>
    <row r="622" spans="2:9" ht="31.2" x14ac:dyDescent="0.3">
      <c r="B622" s="23" t="s">
        <v>183</v>
      </c>
      <c r="C622" s="24">
        <v>40</v>
      </c>
      <c r="D622" s="25">
        <v>8</v>
      </c>
      <c r="E622" s="26">
        <v>0</v>
      </c>
      <c r="F622" s="27"/>
      <c r="G622" s="28">
        <f>G623+G626</f>
        <v>3088000</v>
      </c>
      <c r="H622" s="28">
        <f>H623+H626</f>
        <v>1007118.5</v>
      </c>
      <c r="I622" s="7">
        <f t="shared" si="116"/>
        <v>32.613941062176167</v>
      </c>
    </row>
    <row r="623" spans="2:9" ht="31.2" x14ac:dyDescent="0.3">
      <c r="B623" s="23" t="s">
        <v>83</v>
      </c>
      <c r="C623" s="24">
        <v>40</v>
      </c>
      <c r="D623" s="25">
        <v>8</v>
      </c>
      <c r="E623" s="26">
        <v>705</v>
      </c>
      <c r="F623" s="27"/>
      <c r="G623" s="28">
        <f t="shared" ref="G623:H624" si="120">G624</f>
        <v>1000000</v>
      </c>
      <c r="H623" s="28">
        <f t="shared" si="120"/>
        <v>0</v>
      </c>
      <c r="I623" s="7">
        <f t="shared" si="116"/>
        <v>0</v>
      </c>
    </row>
    <row r="624" spans="2:9" ht="15.6" x14ac:dyDescent="0.3">
      <c r="B624" s="29" t="s">
        <v>200</v>
      </c>
      <c r="C624" s="24">
        <v>40</v>
      </c>
      <c r="D624" s="25">
        <v>8</v>
      </c>
      <c r="E624" s="26">
        <v>705</v>
      </c>
      <c r="F624" s="27">
        <v>800</v>
      </c>
      <c r="G624" s="28">
        <f t="shared" si="120"/>
        <v>1000000</v>
      </c>
      <c r="H624" s="28">
        <f t="shared" si="120"/>
        <v>0</v>
      </c>
      <c r="I624" s="7">
        <f t="shared" si="116"/>
        <v>0</v>
      </c>
    </row>
    <row r="625" spans="2:9" ht="15.6" x14ac:dyDescent="0.3">
      <c r="B625" s="29" t="s">
        <v>117</v>
      </c>
      <c r="C625" s="24">
        <v>40</v>
      </c>
      <c r="D625" s="25">
        <v>8</v>
      </c>
      <c r="E625" s="26">
        <v>705</v>
      </c>
      <c r="F625" s="27">
        <v>870</v>
      </c>
      <c r="G625" s="28">
        <v>1000000</v>
      </c>
      <c r="H625" s="28">
        <v>0</v>
      </c>
      <c r="I625" s="7">
        <f t="shared" si="116"/>
        <v>0</v>
      </c>
    </row>
    <row r="626" spans="2:9" ht="46.8" x14ac:dyDescent="0.3">
      <c r="B626" s="29" t="s">
        <v>84</v>
      </c>
      <c r="C626" s="24">
        <v>40</v>
      </c>
      <c r="D626" s="25">
        <v>8</v>
      </c>
      <c r="E626" s="26">
        <v>3264</v>
      </c>
      <c r="F626" s="27"/>
      <c r="G626" s="28">
        <f t="shared" ref="G626:H627" si="121">G627</f>
        <v>2088000</v>
      </c>
      <c r="H626" s="28">
        <f t="shared" si="121"/>
        <v>1007118.5</v>
      </c>
      <c r="I626" s="7">
        <f t="shared" si="116"/>
        <v>48.233644636015327</v>
      </c>
    </row>
    <row r="627" spans="2:9" ht="15.6" x14ac:dyDescent="0.3">
      <c r="B627" s="29" t="s">
        <v>122</v>
      </c>
      <c r="C627" s="24">
        <v>40</v>
      </c>
      <c r="D627" s="25">
        <v>8</v>
      </c>
      <c r="E627" s="26">
        <v>3264</v>
      </c>
      <c r="F627" s="27">
        <v>300</v>
      </c>
      <c r="G627" s="28">
        <f t="shared" si="121"/>
        <v>2088000</v>
      </c>
      <c r="H627" s="28">
        <f t="shared" si="121"/>
        <v>1007118.5</v>
      </c>
      <c r="I627" s="7">
        <f t="shared" si="116"/>
        <v>48.233644636015327</v>
      </c>
    </row>
    <row r="628" spans="2:9" ht="15.6" x14ac:dyDescent="0.3">
      <c r="B628" s="23" t="s">
        <v>51</v>
      </c>
      <c r="C628" s="24">
        <v>40</v>
      </c>
      <c r="D628" s="25">
        <v>8</v>
      </c>
      <c r="E628" s="26">
        <v>3264</v>
      </c>
      <c r="F628" s="27">
        <v>330</v>
      </c>
      <c r="G628" s="28">
        <v>2088000</v>
      </c>
      <c r="H628" s="28">
        <v>1007118.5</v>
      </c>
      <c r="I628" s="7">
        <f t="shared" si="116"/>
        <v>48.233644636015327</v>
      </c>
    </row>
    <row r="629" spans="2:9" s="38" customFormat="1" ht="26.4" customHeight="1" x14ac:dyDescent="0.3">
      <c r="B629" s="29" t="s">
        <v>27</v>
      </c>
      <c r="C629" s="24"/>
      <c r="D629" s="25"/>
      <c r="E629" s="26"/>
      <c r="F629" s="30"/>
      <c r="G629" s="28">
        <f>G9+G96+G139+G146+G201+G235+G264+G284+G352+G386+G427+G449+G458+G481+G490+G505+G510+G522+G540+G546+G565</f>
        <v>3479731625.5900002</v>
      </c>
      <c r="H629" s="28">
        <f>H9+H96+H139+H146+H201+H235+H264+H284+H352+H386+H427+H449+H458+H481+H490+H505+H510+H522+H540+H546+H565</f>
        <v>2248998613.1799994</v>
      </c>
      <c r="I629" s="7">
        <f t="shared" si="116"/>
        <v>64.631381243335809</v>
      </c>
    </row>
  </sheetData>
  <autoFilter ref="A8:I8"/>
  <mergeCells count="5">
    <mergeCell ref="D3:I3"/>
    <mergeCell ref="D1:I1"/>
    <mergeCell ref="D2:I2"/>
    <mergeCell ref="B5:I5"/>
    <mergeCell ref="C7:E7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51" fitToHeight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2015-07-20T12:05:10Z</cp:lastPrinted>
  <dcterms:created xsi:type="dcterms:W3CDTF">2006-09-16T00:00:00Z</dcterms:created>
  <dcterms:modified xsi:type="dcterms:W3CDTF">2015-11-02T11:41:49Z</dcterms:modified>
</cp:coreProperties>
</file>